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lavica\Desktop\ANDREJA OSSB\IZVJEŠTAJ O IZVRŠENJU FP\"/>
    </mc:Choice>
  </mc:AlternateContent>
  <bookViews>
    <workbookView xWindow="0" yWindow="0" windowWidth="2160" windowHeight="0" tabRatio="768" activeTab="1"/>
  </bookViews>
  <sheets>
    <sheet name="SAŽETAK" sheetId="1" r:id="rId1"/>
    <sheet name=" Rač prih i rash prema ek.klas" sheetId="3" r:id="rId2"/>
    <sheet name="Prih i rash prema izvoru fin" sheetId="8" r:id="rId3"/>
    <sheet name="Rashodi prema funkc. klasif. " sheetId="11" r:id="rId4"/>
    <sheet name="Račun financiranja" sheetId="12" r:id="rId5"/>
    <sheet name="Račun fin prema izvorima f" sheetId="10" r:id="rId6"/>
    <sheet name="Programska klasifikacija" sheetId="7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11" l="1"/>
  <c r="H15" i="7" l="1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53" i="7"/>
  <c r="H54" i="7"/>
  <c r="H55" i="7"/>
  <c r="H60" i="7"/>
  <c r="H61" i="7"/>
  <c r="H62" i="7"/>
  <c r="H63" i="7"/>
  <c r="H64" i="7"/>
  <c r="H96" i="7"/>
  <c r="H97" i="7"/>
  <c r="H98" i="7"/>
  <c r="H99" i="7"/>
  <c r="H100" i="7"/>
  <c r="H102" i="7"/>
  <c r="H103" i="7"/>
  <c r="H104" i="7"/>
  <c r="H105" i="7"/>
  <c r="H106" i="7"/>
  <c r="H107" i="7"/>
  <c r="H108" i="7"/>
  <c r="H109" i="7"/>
  <c r="H111" i="7"/>
  <c r="H112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8" i="7"/>
  <c r="H129" i="7"/>
  <c r="H130" i="7"/>
  <c r="H131" i="7"/>
  <c r="H133" i="7"/>
  <c r="H134" i="7"/>
  <c r="H135" i="7"/>
  <c r="H137" i="7"/>
  <c r="H138" i="7"/>
  <c r="H143" i="7"/>
  <c r="H145" i="7"/>
  <c r="H146" i="7"/>
  <c r="H147" i="7"/>
  <c r="H148" i="7"/>
  <c r="H151" i="7"/>
  <c r="H152" i="7"/>
  <c r="H153" i="7"/>
  <c r="H154" i="7"/>
  <c r="H155" i="7"/>
  <c r="H156" i="7"/>
  <c r="H157" i="7"/>
  <c r="H158" i="7"/>
  <c r="H159" i="7"/>
  <c r="H160" i="7"/>
  <c r="H163" i="7"/>
  <c r="H164" i="7"/>
  <c r="H165" i="7"/>
  <c r="H166" i="7"/>
  <c r="H167" i="7"/>
  <c r="H168" i="7"/>
  <c r="H169" i="7"/>
  <c r="H170" i="7"/>
  <c r="H171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8" i="7"/>
  <c r="H189" i="7"/>
  <c r="H190" i="7"/>
  <c r="H192" i="7"/>
  <c r="H193" i="7"/>
  <c r="H194" i="7"/>
  <c r="H195" i="7"/>
  <c r="H196" i="7"/>
  <c r="H197" i="7"/>
  <c r="H198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F20" i="8"/>
  <c r="G96" i="7"/>
  <c r="G8" i="7" s="1"/>
  <c r="G145" i="7"/>
  <c r="G164" i="7"/>
  <c r="G166" i="7"/>
  <c r="G181" i="7"/>
  <c r="G182" i="7"/>
  <c r="G146" i="7"/>
  <c r="G153" i="7"/>
  <c r="G147" i="7"/>
  <c r="G97" i="7"/>
  <c r="G115" i="7"/>
  <c r="G180" i="7"/>
  <c r="G165" i="7"/>
  <c r="G137" i="7"/>
  <c r="G102" i="7"/>
  <c r="G109" i="7"/>
  <c r="G9" i="7"/>
  <c r="G42" i="7"/>
  <c r="G160" i="7" l="1"/>
  <c r="K98" i="3"/>
  <c r="K103" i="3"/>
  <c r="H7" i="8"/>
  <c r="H8" i="8"/>
  <c r="H9" i="8"/>
  <c r="G7" i="8"/>
  <c r="G8" i="8"/>
  <c r="G9" i="8"/>
  <c r="L16" i="1"/>
  <c r="J13" i="1"/>
  <c r="J10" i="1"/>
  <c r="J29" i="3" l="1"/>
  <c r="J22" i="3"/>
  <c r="J9" i="3" s="1"/>
  <c r="J38" i="3" s="1"/>
  <c r="J11" i="3"/>
  <c r="H23" i="8"/>
  <c r="G23" i="8"/>
  <c r="H8" i="11" l="1"/>
  <c r="H9" i="11"/>
  <c r="H10" i="11"/>
  <c r="H11" i="11"/>
  <c r="G8" i="11"/>
  <c r="G9" i="11"/>
  <c r="G10" i="11"/>
  <c r="G11" i="11"/>
  <c r="G6" i="11"/>
  <c r="F7" i="11"/>
  <c r="G7" i="11" l="1"/>
  <c r="G188" i="7"/>
  <c r="G209" i="7"/>
  <c r="G81" i="7"/>
  <c r="G77" i="7"/>
  <c r="G76" i="7" s="1"/>
  <c r="F81" i="7"/>
  <c r="F77" i="7"/>
  <c r="F76" i="7" s="1"/>
  <c r="G66" i="7"/>
  <c r="G70" i="7"/>
  <c r="G138" i="7"/>
  <c r="G116" i="7"/>
  <c r="G99" i="7"/>
  <c r="G198" i="7"/>
  <c r="G211" i="7"/>
  <c r="G14" i="7"/>
  <c r="G39" i="7"/>
  <c r="G34" i="7"/>
  <c r="G17" i="7"/>
  <c r="H10" i="8"/>
  <c r="H11" i="8"/>
  <c r="H13" i="8"/>
  <c r="H14" i="8"/>
  <c r="H15" i="8"/>
  <c r="H16" i="8"/>
  <c r="H17" i="8"/>
  <c r="H18" i="8"/>
  <c r="H19" i="8"/>
  <c r="H21" i="8"/>
  <c r="H22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G10" i="8"/>
  <c r="G11" i="8"/>
  <c r="G13" i="8"/>
  <c r="G14" i="8"/>
  <c r="G15" i="8"/>
  <c r="G16" i="8"/>
  <c r="G17" i="8"/>
  <c r="G18" i="8"/>
  <c r="G19" i="8"/>
  <c r="G21" i="8"/>
  <c r="G22" i="8"/>
  <c r="G24" i="8"/>
  <c r="G25" i="8"/>
  <c r="G26" i="8"/>
  <c r="G27" i="8"/>
  <c r="G30" i="8"/>
  <c r="G31" i="8"/>
  <c r="G32" i="8"/>
  <c r="G33" i="8"/>
  <c r="G36" i="8"/>
  <c r="G37" i="8"/>
  <c r="G38" i="8"/>
  <c r="F6" i="8"/>
  <c r="D6" i="11"/>
  <c r="H6" i="11" s="1"/>
  <c r="L52" i="3"/>
  <c r="L53" i="3"/>
  <c r="L54" i="3"/>
  <c r="L55" i="3"/>
  <c r="L56" i="3"/>
  <c r="L57" i="3"/>
  <c r="L58" i="3"/>
  <c r="L61" i="3"/>
  <c r="L62" i="3"/>
  <c r="L63" i="3"/>
  <c r="L64" i="3"/>
  <c r="L66" i="3"/>
  <c r="L67" i="3"/>
  <c r="L68" i="3"/>
  <c r="L69" i="3"/>
  <c r="L70" i="3"/>
  <c r="L71" i="3"/>
  <c r="L73" i="3"/>
  <c r="L74" i="3"/>
  <c r="L76" i="3"/>
  <c r="L77" i="3"/>
  <c r="L78" i="3"/>
  <c r="L79" i="3"/>
  <c r="L80" i="3"/>
  <c r="L81" i="3"/>
  <c r="L86" i="3"/>
  <c r="L87" i="3"/>
  <c r="L88" i="3"/>
  <c r="L89" i="3"/>
  <c r="L90" i="3"/>
  <c r="L91" i="3"/>
  <c r="L92" i="3"/>
  <c r="L96" i="3"/>
  <c r="L97" i="3"/>
  <c r="L98" i="3"/>
  <c r="L105" i="3"/>
  <c r="L106" i="3"/>
  <c r="L108" i="3"/>
  <c r="L109" i="3"/>
  <c r="L112" i="3"/>
  <c r="L113" i="3"/>
  <c r="L115" i="3"/>
  <c r="L116" i="3"/>
  <c r="K52" i="3"/>
  <c r="K53" i="3"/>
  <c r="K54" i="3"/>
  <c r="K55" i="3"/>
  <c r="K56" i="3"/>
  <c r="K57" i="3"/>
  <c r="K58" i="3"/>
  <c r="K61" i="3"/>
  <c r="K62" i="3"/>
  <c r="K63" i="3"/>
  <c r="K66" i="3"/>
  <c r="K67" i="3"/>
  <c r="K68" i="3"/>
  <c r="K69" i="3"/>
  <c r="K70" i="3"/>
  <c r="K73" i="3"/>
  <c r="K74" i="3"/>
  <c r="K76" i="3"/>
  <c r="K77" i="3"/>
  <c r="K78" i="3"/>
  <c r="K79" i="3"/>
  <c r="K80" i="3"/>
  <c r="K81" i="3"/>
  <c r="K86" i="3"/>
  <c r="K87" i="3"/>
  <c r="K88" i="3"/>
  <c r="K89" i="3"/>
  <c r="K90" i="3"/>
  <c r="K91" i="3"/>
  <c r="K92" i="3"/>
  <c r="K95" i="3"/>
  <c r="K96" i="3"/>
  <c r="K97" i="3"/>
  <c r="K104" i="3"/>
  <c r="K105" i="3"/>
  <c r="K109" i="3"/>
  <c r="K112" i="3"/>
  <c r="K113" i="3"/>
  <c r="K114" i="3"/>
  <c r="K115" i="3"/>
  <c r="K116" i="3"/>
  <c r="L11" i="3"/>
  <c r="L12" i="3"/>
  <c r="L13" i="3"/>
  <c r="L16" i="3"/>
  <c r="L17" i="3"/>
  <c r="L18" i="3"/>
  <c r="L19" i="3"/>
  <c r="L20" i="3"/>
  <c r="L21" i="3"/>
  <c r="L23" i="3"/>
  <c r="L25" i="3"/>
  <c r="L26" i="3"/>
  <c r="L27" i="3"/>
  <c r="L31" i="3"/>
  <c r="L32" i="3"/>
  <c r="L34" i="3"/>
  <c r="L35" i="3"/>
  <c r="L36" i="3"/>
  <c r="L37" i="3"/>
  <c r="L39" i="3"/>
  <c r="L40" i="3"/>
  <c r="L41" i="3"/>
  <c r="L42" i="3"/>
  <c r="L44" i="3"/>
  <c r="K10" i="3"/>
  <c r="K11" i="3"/>
  <c r="K12" i="3"/>
  <c r="K14" i="3"/>
  <c r="K15" i="3"/>
  <c r="K16" i="3"/>
  <c r="K17" i="3"/>
  <c r="K18" i="3"/>
  <c r="K19" i="3"/>
  <c r="K20" i="3"/>
  <c r="K21" i="3"/>
  <c r="K22" i="3"/>
  <c r="K26" i="3"/>
  <c r="K27" i="3"/>
  <c r="K29" i="3"/>
  <c r="K30" i="3"/>
  <c r="K31" i="3"/>
  <c r="K32" i="3"/>
  <c r="K33" i="3"/>
  <c r="K34" i="3"/>
  <c r="K35" i="3"/>
  <c r="K36" i="3"/>
  <c r="K37" i="3"/>
  <c r="K38" i="3"/>
  <c r="K44" i="3"/>
  <c r="K9" i="3"/>
  <c r="L11" i="1"/>
  <c r="L12" i="1"/>
  <c r="L13" i="1"/>
  <c r="L14" i="1"/>
  <c r="L15" i="1"/>
  <c r="L10" i="1"/>
  <c r="K11" i="1"/>
  <c r="K12" i="1"/>
  <c r="K13" i="1"/>
  <c r="K14" i="1"/>
  <c r="K15" i="1"/>
  <c r="K16" i="1"/>
  <c r="K10" i="1"/>
  <c r="J82" i="3"/>
  <c r="K82" i="3" s="1"/>
  <c r="J72" i="3"/>
  <c r="K72" i="3" s="1"/>
  <c r="J65" i="3"/>
  <c r="J60" i="3"/>
  <c r="K60" i="3" s="1"/>
  <c r="J51" i="3"/>
  <c r="J50" i="3" s="1"/>
  <c r="K50" i="3" l="1"/>
  <c r="K51" i="3"/>
  <c r="L51" i="3"/>
  <c r="K65" i="3"/>
  <c r="J59" i="3"/>
  <c r="J49" i="3" s="1"/>
  <c r="L10" i="3"/>
  <c r="G20" i="8"/>
  <c r="H12" i="8"/>
  <c r="G6" i="8"/>
  <c r="G65" i="7"/>
  <c r="G64" i="7" s="1"/>
  <c r="G16" i="7"/>
  <c r="G12" i="8"/>
  <c r="F14" i="7"/>
  <c r="H14" i="7" s="1"/>
  <c r="F116" i="7"/>
  <c r="F188" i="7"/>
  <c r="F96" i="7" s="1"/>
  <c r="F182" i="7"/>
  <c r="F166" i="7"/>
  <c r="F160" i="7"/>
  <c r="F147" i="7"/>
  <c r="F153" i="7"/>
  <c r="F70" i="7"/>
  <c r="F66" i="7"/>
  <c r="F39" i="7"/>
  <c r="F17" i="7"/>
  <c r="D7" i="11"/>
  <c r="H7" i="11" s="1"/>
  <c r="D20" i="8"/>
  <c r="H20" i="8" s="1"/>
  <c r="H114" i="3"/>
  <c r="L114" i="3" s="1"/>
  <c r="H104" i="3"/>
  <c r="L104" i="3" s="1"/>
  <c r="H95" i="3"/>
  <c r="L95" i="3" s="1"/>
  <c r="H82" i="3"/>
  <c r="L82" i="3" s="1"/>
  <c r="H72" i="3"/>
  <c r="L72" i="3" s="1"/>
  <c r="H65" i="3"/>
  <c r="L65" i="3" s="1"/>
  <c r="H60" i="3"/>
  <c r="L60" i="3" s="1"/>
  <c r="H50" i="3"/>
  <c r="L50" i="3" s="1"/>
  <c r="H30" i="3"/>
  <c r="L30" i="3" s="1"/>
  <c r="H29" i="3"/>
  <c r="L29" i="3" s="1"/>
  <c r="H22" i="3"/>
  <c r="H23" i="1"/>
  <c r="H38" i="3" l="1"/>
  <c r="L38" i="3" s="1"/>
  <c r="L22" i="3"/>
  <c r="F16" i="7"/>
  <c r="K59" i="3"/>
  <c r="H6" i="8"/>
  <c r="H9" i="3"/>
  <c r="L9" i="3" s="1"/>
  <c r="F65" i="7"/>
  <c r="F146" i="7"/>
  <c r="H103" i="3"/>
  <c r="L103" i="3" s="1"/>
  <c r="H59" i="3"/>
  <c r="H49" i="3" s="1"/>
  <c r="H117" i="3" s="1"/>
  <c r="L59" i="3" l="1"/>
  <c r="J117" i="3"/>
  <c r="L49" i="3"/>
  <c r="K49" i="3"/>
  <c r="L117" i="3" l="1"/>
  <c r="K117" i="3"/>
</calcChain>
</file>

<file path=xl/sharedStrings.xml><?xml version="1.0" encoding="utf-8"?>
<sst xmlns="http://schemas.openxmlformats.org/spreadsheetml/2006/main" count="550" uniqueCount="307">
  <si>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</si>
  <si>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</si>
  <si>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</si>
  <si>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</si>
  <si>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</si>
  <si>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</si>
  <si>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</si>
  <si>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BROJČANA OZNAKA I NAZIV</t>
  </si>
  <si>
    <t>UKUPNI RASHODI</t>
  </si>
  <si>
    <t>II. POSEBNI DIO</t>
  </si>
  <si>
    <t>I. OPĆI DIO</t>
  </si>
  <si>
    <t>Materijalni rashodi</t>
  </si>
  <si>
    <t>…</t>
  </si>
  <si>
    <t>INDEKS</t>
  </si>
  <si>
    <t xml:space="preserve">IZVJEŠTAJ O PRIHODIMA I RASHODIMA PREMA EKONOMSKOJ KLASIFIKACIJI </t>
  </si>
  <si>
    <t>6=5/2*100</t>
  </si>
  <si>
    <t>7=5/4*100</t>
  </si>
  <si>
    <t>Pomoći iz inozemstva i od subjekata unutar općeg proračuna</t>
  </si>
  <si>
    <t xml:space="preserve"> Prihodi od prodaje proizvoda i robe te pruženih usluga i prihodi od donacija</t>
  </si>
  <si>
    <t>Prihodi od prodaje proizvoda i robe</t>
  </si>
  <si>
    <t>….</t>
  </si>
  <si>
    <t>Prihodi od prodaje proizvedene dugotrajne imovine</t>
  </si>
  <si>
    <t>Prihodi od prodaje građevinskih objekata</t>
  </si>
  <si>
    <t>Stambeni objekti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</si>
  <si>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</si>
  <si>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</si>
  <si>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</si>
  <si>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</si>
  <si>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</si>
  <si>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</si>
  <si>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</si>
  <si>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</si>
  <si>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</si>
  <si>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</si>
  <si>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</si>
  <si>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</si>
  <si>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</si>
  <si>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</si>
  <si>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</si>
  <si>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</si>
  <si>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</si>
  <si>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</si>
  <si>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</si>
  <si>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</si>
  <si>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</si>
  <si>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</si>
  <si>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</si>
  <si>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</si>
  <si>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</si>
  <si>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</si>
  <si>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</si>
  <si>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</si>
  <si>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</si>
  <si>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</si>
  <si>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</si>
  <si>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</si>
  <si>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</si>
  <si>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 RAČUN PRIHODA I RASHODA </t>
  </si>
  <si>
    <t>IZVJEŠTAJ PO PROGRAMSKOJ KLASIFIKACIJI</t>
  </si>
  <si>
    <t>SAŽETAK  RAČUNA PRIHODA I RASHODA I  RAČUNA FINANCIRANJA  može sadržavati i dodatne podatke.</t>
  </si>
  <si>
    <t xml:space="preserve"> RAČUN FINANCIRANJA</t>
  </si>
  <si>
    <t xml:space="preserve">IZVJEŠTAJ RAČUNA FINANCIRANJA PREMA EKONOMSKOJ KLASIFIKACIJI </t>
  </si>
  <si>
    <t>Primici od financijske imovine i zaduživanja</t>
  </si>
  <si>
    <t>Primici od zaduživanja</t>
  </si>
  <si>
    <t>Primljeni krediti i zajmovi od međunarodnih organizacija, institucija i tijela EU te inozemnih vlada</t>
  </si>
  <si>
    <t>Primljeni zajmovi od međunarodnih organizacija</t>
  </si>
  <si>
    <t>Izdaci za financijsku imovinu i otplate zajmova</t>
  </si>
  <si>
    <t>Izdaci za otplatu glavnice primljenih kredita i zajmova</t>
  </si>
  <si>
    <t>Otplata glavnice primljenih kredita i zajmova od međunarodnih organizacija, institucija i tijela EU te inozemnih vlada</t>
  </si>
  <si>
    <t>Otplata glavnice primljenih zajmova od međunarodnih organizacija</t>
  </si>
  <si>
    <t>Tekuće pomoći proračunskom korisnicima iz proračuna koj im nije nadležan</t>
  </si>
  <si>
    <t>Prihod od financijske imovine</t>
  </si>
  <si>
    <t>Kamate na oročena sredstva i depozite po viđenju</t>
  </si>
  <si>
    <t>Prihodi po posebnim propisima</t>
  </si>
  <si>
    <t>Ostali nespomenuti prihodi</t>
  </si>
  <si>
    <t>Prihod od prodaje proizvoda i robe te pruženih usluga</t>
  </si>
  <si>
    <t>Prihod od pruženih usluga</t>
  </si>
  <si>
    <t>Donacije od pravnih i fizičkih osoba izvan općeg proračuna</t>
  </si>
  <si>
    <t>Tekuće donacije</t>
  </si>
  <si>
    <t>Kapitalne donacije</t>
  </si>
  <si>
    <t>Prihod od imovine</t>
  </si>
  <si>
    <t xml:space="preserve">Prihodi iz nadležnog proračuna </t>
  </si>
  <si>
    <t xml:space="preserve">Prihodi od upravnih i administrativnih pristojbi, prihodi po posebnim propisima i naknade </t>
  </si>
  <si>
    <t>Prihodi iz nadležnog proračuna za financiranje redovne djelatnosti</t>
  </si>
  <si>
    <t>Prihodi iz nadležnog proračuna za financiranje rashoda poslovanja - decentralizirana sredstva</t>
  </si>
  <si>
    <t>Prihodi iz nadležnog proračuna za financiranje rashoda poslovanja - opći prihodi i primici</t>
  </si>
  <si>
    <t>Prihodi iz nadležnog proračuna za financiranje rashoda za nabavu nefinancijske imovine</t>
  </si>
  <si>
    <t>UKUPNO PRIHODI</t>
  </si>
  <si>
    <t>Kapitalne pomoći proračunskom korisnicima iz proračuna koji im nije nadležan</t>
  </si>
  <si>
    <t>Ostali rashodi za zaposlene</t>
  </si>
  <si>
    <t>Doprinosi na plaću</t>
  </si>
  <si>
    <t>Doprinos za obvezno zdravstveno osiguranje</t>
  </si>
  <si>
    <t>Naknade za prijevoz na rad</t>
  </si>
  <si>
    <t>Stručno usavršavanje zaposlenika</t>
  </si>
  <si>
    <t>Ostale naknade zaposlenima</t>
  </si>
  <si>
    <t>Rashodi za materijal i energiju</t>
  </si>
  <si>
    <t>Rashodi za usluge</t>
  </si>
  <si>
    <t>Ostali nespomenuti rashodi poslovanja</t>
  </si>
  <si>
    <t>Financijski rashodi</t>
  </si>
  <si>
    <t>Naknade građanima i kućanstvima</t>
  </si>
  <si>
    <t>Rashodi za nabavu proizvedene dugotrajne imovine</t>
  </si>
  <si>
    <t>Postrojenja i oprema</t>
  </si>
  <si>
    <t>uredska oprema i namještaj</t>
  </si>
  <si>
    <t>Oprema za održavanje i zaštitu</t>
  </si>
  <si>
    <t>Sportska i glazbena oprema</t>
  </si>
  <si>
    <t>Plaće za prekovremeni rad</t>
  </si>
  <si>
    <t>Plaće za posebne uvjete rada</t>
  </si>
  <si>
    <t>Uredski materijal ii ostali mat. rashodi</t>
  </si>
  <si>
    <t>Materijal i sirovine</t>
  </si>
  <si>
    <t>Energija</t>
  </si>
  <si>
    <t>Sitan inventar i auto gume</t>
  </si>
  <si>
    <t>Službena, radna i zaštitna odjeća i obuća</t>
  </si>
  <si>
    <t>Materijal i dijelovi za tekuće i inv. održavanje</t>
  </si>
  <si>
    <t>Rashodi pošte, telefona i prijevoza</t>
  </si>
  <si>
    <t>Usluge tekućeg i investicijskog održavanja</t>
  </si>
  <si>
    <t>Usluge promidžbe i informiranja</t>
  </si>
  <si>
    <t>Komunalne usluge</t>
  </si>
  <si>
    <t>Zakupnine i najam</t>
  </si>
  <si>
    <t>Zdravstvene i veterinarske usluge</t>
  </si>
  <si>
    <t>Intelektualne i osobne usluge</t>
  </si>
  <si>
    <t>Računalne usluge</t>
  </si>
  <si>
    <t>Ostale usluge</t>
  </si>
  <si>
    <t>Naknade za rad povjerenstava</t>
  </si>
  <si>
    <t>Premije osiguranja</t>
  </si>
  <si>
    <t>Reprezentacija</t>
  </si>
  <si>
    <t>Članarine i norme</t>
  </si>
  <si>
    <t>Pristojbe i naknade</t>
  </si>
  <si>
    <t>Bankarske usluge i usluge platnog prometa</t>
  </si>
  <si>
    <t>Ostali financijski rashodi</t>
  </si>
  <si>
    <t>Zatezne kamate</t>
  </si>
  <si>
    <t>Naknade građanima i kućanstvima iz proračuna</t>
  </si>
  <si>
    <t>Naknade građanima i kućanstvima u novcu</t>
  </si>
  <si>
    <t xml:space="preserve">Naknade građanima i kućanstvima u naravi </t>
  </si>
  <si>
    <t>Uređaji, strojevi i oprema za ostale namjene</t>
  </si>
  <si>
    <t>Knjige, umjetnička djela i ostale izložbene vrijednosti</t>
  </si>
  <si>
    <t>Knjige u knjižnicama</t>
  </si>
  <si>
    <t>Dodatna ulaganja na građevinskim objektima</t>
  </si>
  <si>
    <t>Dodatna ulaganja na nefinancijskoj imovini</t>
  </si>
  <si>
    <t xml:space="preserve"> RASHODI</t>
  </si>
  <si>
    <t xml:space="preserve"> PRIHODI</t>
  </si>
  <si>
    <t>4 Prihod za posebne namjene</t>
  </si>
  <si>
    <t>5 Pomoći</t>
  </si>
  <si>
    <t>6 Donacije</t>
  </si>
  <si>
    <t>7 Prihod od prodaje proizvedene dugotrajne imovine</t>
  </si>
  <si>
    <t>09 obrazovanje</t>
  </si>
  <si>
    <t>OSNOVNA ŠKOLA STJEPANA BASARIČEKA</t>
  </si>
  <si>
    <t>OPĆI PRIHODI I PRIMICI</t>
  </si>
  <si>
    <t>Vlastiti prihod</t>
  </si>
  <si>
    <t>Pomoći</t>
  </si>
  <si>
    <t>Donacije</t>
  </si>
  <si>
    <t>4.L. Prihod za posebne namjene</t>
  </si>
  <si>
    <t>1.1. Opći prihodi i primici</t>
  </si>
  <si>
    <t>3.3. Vlastiti prihodi</t>
  </si>
  <si>
    <t>5.K. Pomoći</t>
  </si>
  <si>
    <t>6.3. Donacije</t>
  </si>
  <si>
    <t>7.3.  Prihod od prodaje proizvedene dugotrajne imovine</t>
  </si>
  <si>
    <t>Vlastiti izvori</t>
  </si>
  <si>
    <t>Rezultat poslovanja</t>
  </si>
  <si>
    <t>Minimalni standard u osnovnom školstvu - materijalni i financijski rashodi</t>
  </si>
  <si>
    <t>Program P1001</t>
  </si>
  <si>
    <t>Aktivnost A100001</t>
  </si>
  <si>
    <t>Rashod poslovanja</t>
  </si>
  <si>
    <t>Tekuće i investicijsko održavanje - minimalni standard</t>
  </si>
  <si>
    <t xml:space="preserve">Aktivnost A100002 </t>
  </si>
  <si>
    <t>Materijal i djelovi za tekuće i investicijsko održavanje</t>
  </si>
  <si>
    <t>Usluge za tekuće i investicijsko održavanje</t>
  </si>
  <si>
    <t xml:space="preserve">Program 1001 </t>
  </si>
  <si>
    <t>Pojačani standard u školstvu</t>
  </si>
  <si>
    <t>Tekući projekt T100002</t>
  </si>
  <si>
    <t>Županijska stručna vijeća</t>
  </si>
  <si>
    <t>Tekući projekt T100003</t>
  </si>
  <si>
    <t>Natjecanja</t>
  </si>
  <si>
    <t>Stručno usavršavanje djelatnika u školstvu</t>
  </si>
  <si>
    <t>Plaće za redovni rad</t>
  </si>
  <si>
    <t>Prste potpore  VI</t>
  </si>
  <si>
    <t>Program 1002</t>
  </si>
  <si>
    <t>Kapitalno ulaganje</t>
  </si>
  <si>
    <t>Tekući projekt T100001</t>
  </si>
  <si>
    <t>0prema škola</t>
  </si>
  <si>
    <t>Uredska oprema i namještaj</t>
  </si>
  <si>
    <t>Tekući projekt T100016</t>
  </si>
  <si>
    <t>Knjige za školsku knjižnicu</t>
  </si>
  <si>
    <t>Knjige</t>
  </si>
  <si>
    <t>Rashodi na nabavu proizvedene dugotrajne imovine</t>
  </si>
  <si>
    <t>5.K.</t>
  </si>
  <si>
    <t>POMOĆI</t>
  </si>
  <si>
    <t xml:space="preserve">Administrativno, tehničko i stručno osoblje </t>
  </si>
  <si>
    <t>ŠKOLSKA KUHINJA</t>
  </si>
  <si>
    <t>Prihod za posebne namjene</t>
  </si>
  <si>
    <t>Tekući projekt T100006</t>
  </si>
  <si>
    <t>PRODUŽENI BORAVAK</t>
  </si>
  <si>
    <t>Tekući projekt T100012</t>
  </si>
  <si>
    <t>OPREMA ŠKOLE</t>
  </si>
  <si>
    <t>Prihod od prodaje ili zamjene nefinancijske imovine</t>
  </si>
  <si>
    <t>Tekući projekt T100019</t>
  </si>
  <si>
    <t>PRIJEVOZ UČENIKA S TEŠKOĆAMA</t>
  </si>
  <si>
    <t>Tekući projekt T100020</t>
  </si>
  <si>
    <t>NABAVA UDŽBENIKA</t>
  </si>
  <si>
    <t>Službena, radna i zaštitna odjeća</t>
  </si>
  <si>
    <t>Usluge telefona, pošte i prijevoza</t>
  </si>
  <si>
    <t>Zdravstvene i vetrinarske usluge</t>
  </si>
  <si>
    <t>Bankarske usluge i usluge plat. Prometa</t>
  </si>
  <si>
    <t>Naknade za prijevoz</t>
  </si>
  <si>
    <t>Uredski materijal i ostali mat. Rashodi</t>
  </si>
  <si>
    <t>Ostale naknade troškova zaposlenima</t>
  </si>
  <si>
    <t>Sitni inventar i auto gume</t>
  </si>
  <si>
    <t>Usluge tekućeg i invest. Održavanja</t>
  </si>
  <si>
    <t>Uredski materijal i ostali mat. rashodi</t>
  </si>
  <si>
    <t xml:space="preserve">Naknade građanima i kućanstvima </t>
  </si>
  <si>
    <t>7=5/3*100</t>
  </si>
  <si>
    <t>Višak/manjak prihoda</t>
  </si>
  <si>
    <t xml:space="preserve">Višak prihoda -prihod po posebnim propisima </t>
  </si>
  <si>
    <t>VIŠAK PRIHODA KORIŠTEN ZA POKRIĆE RASHODA</t>
  </si>
  <si>
    <t>9 REZULTAT</t>
  </si>
  <si>
    <t>92 VIŠAK PRIHODA - Prihod za posebne namjene</t>
  </si>
  <si>
    <t>7.3. Prihod od prodaje proizvedene dugotrajne imovine</t>
  </si>
  <si>
    <t>5=4/2*100</t>
  </si>
  <si>
    <t>0912 Osnovno obrazovanje</t>
  </si>
  <si>
    <t>091 Predškolsko i osnovno obrazovanje</t>
  </si>
  <si>
    <t>096 Dodatne usluge u obrazovanju</t>
  </si>
  <si>
    <t>0960 Dodarne usluge u obrazovanju</t>
  </si>
  <si>
    <t>Naknade građanima i kućanstvima iz EU sredstava - školska shema</t>
  </si>
  <si>
    <t>Izvor financiranja 1.1.</t>
  </si>
  <si>
    <t>DECENTRALIZIRANA SREDSTVA - OŠ</t>
  </si>
  <si>
    <t>Opći oprihodi i primici</t>
  </si>
  <si>
    <t>Intelektualne usluge</t>
  </si>
  <si>
    <t>Izvor financiranja 6.3.</t>
  </si>
  <si>
    <t>Sitan inventar</t>
  </si>
  <si>
    <t>Izvor financiranja 4.L.</t>
  </si>
  <si>
    <t>Izvor financiranja 5.K.</t>
  </si>
  <si>
    <t>Izvor financiranja 3.3.</t>
  </si>
  <si>
    <t>Izvor financiranjaa 5.K.</t>
  </si>
  <si>
    <t>Izvor financiranja 7.3.</t>
  </si>
  <si>
    <t>Ravnateljica:</t>
  </si>
  <si>
    <t>Vlatka Koletić, prof.</t>
  </si>
  <si>
    <t>Predsjednik ŠO:</t>
  </si>
  <si>
    <t>Jadranko Bartolić, prof.</t>
  </si>
  <si>
    <t>Prijenosi između proračunskih korisnika istog proračuna</t>
  </si>
  <si>
    <t>Tekući  prijenosi između proračunskih korisnika istog proračuna</t>
  </si>
  <si>
    <t>Tekuće donacije u naravi</t>
  </si>
  <si>
    <t>Ostali rashodI</t>
  </si>
  <si>
    <t>Dodatna ulaganja na građevinskom objektu</t>
  </si>
  <si>
    <t xml:space="preserve">Tekući projekt T100041 </t>
  </si>
  <si>
    <t xml:space="preserve"> E- tehničar</t>
  </si>
  <si>
    <t>333,00,</t>
  </si>
  <si>
    <t>PROGRAMI OSNOVNIH ŠKOLA IZVAN ŽUPANIJSKIG PRORAČUNA</t>
  </si>
  <si>
    <t>4 Prihod za posebne namjene - VIŠAK</t>
  </si>
  <si>
    <t>4.F.  Prihod za posebne namjene - VIŠAK</t>
  </si>
  <si>
    <t>INDEKS 6=5/2*100</t>
  </si>
  <si>
    <t>INDEKS 7=5/3*100</t>
  </si>
  <si>
    <r>
      <t>N</t>
    </r>
    <r>
      <rPr>
        <sz val="9"/>
        <color rgb="FF000000"/>
        <rFont val="Arial"/>
        <family val="2"/>
        <charset val="238"/>
      </rPr>
      <t>aknade građanima i kućanstvima u novcu</t>
    </r>
  </si>
  <si>
    <r>
      <t>N</t>
    </r>
    <r>
      <rPr>
        <sz val="9"/>
        <color rgb="FF000000"/>
        <rFont val="Arial"/>
        <family val="2"/>
        <charset val="238"/>
      </rPr>
      <t>aknade građanima i kućanstvima u naravi</t>
    </r>
  </si>
  <si>
    <t>IZVORNI PLAN ILI REBALANS 2025.*</t>
  </si>
  <si>
    <t>TEKUĆI PLAN 2025.*</t>
  </si>
  <si>
    <t xml:space="preserve">OSTVARENJE/IZVRŠENJE 
2024. </t>
  </si>
  <si>
    <t>TEKUĆI PLAN 2025..*</t>
  </si>
  <si>
    <t>4.1. Decentralizirana sredstva</t>
  </si>
  <si>
    <t>098 Usluge obrazovanja koje nisu dr.svrst</t>
  </si>
  <si>
    <t>0980 usluge obrazovanja koje nisu dr.svrst</t>
  </si>
  <si>
    <t>IZVORNI PLAN ILI REBALANS 2025..*</t>
  </si>
  <si>
    <t>4.1.Decentralizirana sredstva</t>
  </si>
  <si>
    <t>Izvor financiranja 3.3..</t>
  </si>
  <si>
    <t>Prihodi za posebne namjene - višak</t>
  </si>
  <si>
    <t>Izvor financiranja 4.F</t>
  </si>
  <si>
    <t>Izvor financiranja 4L</t>
  </si>
  <si>
    <t>Prihod za posebne namjene - OŠ</t>
  </si>
  <si>
    <t xml:space="preserve">Manjak prihoda </t>
  </si>
  <si>
    <t>Prijevozna sredstva u cestovnom prometu</t>
  </si>
  <si>
    <t>Prijevozna sredstva</t>
  </si>
  <si>
    <t>Pomoći dane u inozemstvo i unutar općeg proračuna</t>
  </si>
  <si>
    <t>Tekući prijenosi između proračunskih korisnika</t>
  </si>
  <si>
    <t>Izvor financiranja 4.1.</t>
  </si>
  <si>
    <t xml:space="preserve">92 Manjak prihoda </t>
  </si>
  <si>
    <t>Tekući projekt T100058</t>
  </si>
  <si>
    <t>Tekući projekt T100004</t>
  </si>
  <si>
    <t>ŠKOLSKI SPORTSKI KLUB</t>
  </si>
  <si>
    <t>Tekuće donacine u naravi</t>
  </si>
  <si>
    <t>naknade građanima i kućanstvima u novcu</t>
  </si>
  <si>
    <t xml:space="preserve">Naknade za rad predstavničkih tijela </t>
  </si>
  <si>
    <t>Tekući projekt T100027</t>
  </si>
  <si>
    <t>Međunarodna suradnja</t>
  </si>
  <si>
    <t>Izvor financiranja 5.P</t>
  </si>
  <si>
    <t>MZOM ESF+</t>
  </si>
  <si>
    <t>IZVJEŠTAJ O IZVRŠENJU FINANCIJSKOG PLANA PRORAČUNSKOG KORISNIKA JEDINICE LOKALNE I PODRUČNE (REGIONALNE) SAMOUPRAVE ZA  1. 1.  - 31. 12. 2025. GODINE</t>
  </si>
  <si>
    <t xml:space="preserve">OSTVARENJE/IZVRŠENJE 
1-12.2024. </t>
  </si>
  <si>
    <t xml:space="preserve">OSTVARENJE/IZVRŠENJE 
1.-12.2025. </t>
  </si>
  <si>
    <t>OSTVARENJE/IZVRŠENJE 
1 - 12/2024.</t>
  </si>
  <si>
    <t xml:space="preserve">OSTVARENJE/IZVRŠENJE  1-12/2024 </t>
  </si>
  <si>
    <t xml:space="preserve">OSTVARENJE/IZVRŠENJE 
1.-12/2025. </t>
  </si>
  <si>
    <t xml:space="preserve">IZVRŠENJE 
1-12/2024 </t>
  </si>
  <si>
    <t xml:space="preserve">IZVRŠENJE 
1.-12.2025. </t>
  </si>
  <si>
    <t xml:space="preserve">OSTVARENJE/IZVRŠENJE 
1.-12.2025.. </t>
  </si>
  <si>
    <t xml:space="preserve"> IZVRŠENJE 
1.-12/2025. </t>
  </si>
  <si>
    <t>OSTVARENJE/IZVRŠENJE 
1-12/2024</t>
  </si>
  <si>
    <t>OSTVARENJE/IZVRŠENJE 
1.-12.2025</t>
  </si>
  <si>
    <t>knjige</t>
  </si>
  <si>
    <t>Ostale izvanškolske aktivnosti</t>
  </si>
  <si>
    <t>Program 1001</t>
  </si>
  <si>
    <t>Poticanje korištenja sredstava iz Fondova EU</t>
  </si>
  <si>
    <t>Tekući projekt t100016</t>
  </si>
  <si>
    <t xml:space="preserve">Školski medni dan </t>
  </si>
  <si>
    <t xml:space="preserve">Izvor 5Đ </t>
  </si>
  <si>
    <t>Ministarstvo poljoprivrede</t>
  </si>
  <si>
    <t>Naknade građanima u kućanstvu i naravi</t>
  </si>
  <si>
    <t>Plaća za prekovremeni rad</t>
  </si>
  <si>
    <t>Plaća za posebne uvjete rada</t>
  </si>
  <si>
    <t>Ivanić-Grad,30.03.2026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</si>
</sst>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"/>
    <numFmt numFmtId="165" formatCode="#,##0.00\ _k_n"/>
  </numFmts>
  <fonts count="3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MS Sans Serif"/>
      <family val="2"/>
    </font>
    <font>
      <u/>
      <sz val="10"/>
      <color theme="10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32" fillId="0" borderId="0">
      <alignment vertical="top"/>
      <protection locked="0"/>
    </xf>
    <xf numFmtId="0" fontId="36" fillId="0" borderId="0"/>
    <xf numFmtId="0" fontId="33" fillId="0" borderId="0"/>
    <xf numFmtId="0" fontId="34" fillId="0" borderId="0"/>
    <xf numFmtId="0" fontId="35" fillId="0" borderId="0"/>
    <xf numFmtId="0" fontId="33" fillId="0" borderId="0"/>
    <xf numFmtId="43" fontId="34" fillId="0" borderId="0"/>
    <xf numFmtId="0" fontId="32" fillId="0" borderId="0">
      <alignment vertical="top"/>
      <protection locked="0"/>
    </xf>
  </cellStyleXfs>
  <cellXfs count="392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6" fillId="2" borderId="3" xfId="0" quotePrefix="1" applyFont="1" applyFill="1" applyBorder="1" applyAlignment="1">
      <alignment horizontal="left" vertical="center"/>
    </xf>
    <xf numFmtId="0" fontId="1" fillId="0" borderId="0" xfId="0" applyFont="1"/>
    <xf numFmtId="0" fontId="11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2" fillId="0" borderId="0" xfId="0" applyFont="1" applyAlignment="1">
      <alignment wrapText="1"/>
    </xf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13" fillId="0" borderId="0" xfId="0" applyFont="1" applyAlignment="1">
      <alignment vertical="top" wrapText="1"/>
    </xf>
    <xf numFmtId="4" fontId="6" fillId="0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4" fontId="4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/>
    <xf numFmtId="4" fontId="6" fillId="0" borderId="3" xfId="0" quotePrefix="1" applyNumberFormat="1" applyFont="1" applyFill="1" applyBorder="1" applyAlignment="1" applyProtection="1">
      <alignment horizontal="center" vertical="center" wrapText="1"/>
    </xf>
    <xf numFmtId="4" fontId="6" fillId="2" borderId="3" xfId="0" applyNumberFormat="1" applyFont="1" applyFill="1" applyBorder="1" applyAlignment="1" applyProtection="1">
      <alignment horizontal="center" vertical="center" wrapText="1"/>
    </xf>
    <xf numFmtId="4" fontId="14" fillId="2" borderId="3" xfId="0" applyNumberFormat="1" applyFont="1" applyFill="1" applyBorder="1" applyAlignment="1" applyProtection="1">
      <alignment horizontal="center" vertical="center" wrapText="1"/>
    </xf>
    <xf numFmtId="3" fontId="14" fillId="0" borderId="3" xfId="0" quotePrefix="1" applyNumberFormat="1" applyFont="1" applyFill="1" applyBorder="1" applyAlignment="1" applyProtection="1">
      <alignment horizontal="center" vertical="center" wrapText="1"/>
    </xf>
    <xf numFmtId="3" fontId="14" fillId="2" borderId="3" xfId="0" applyNumberFormat="1" applyFont="1" applyFill="1" applyBorder="1" applyAlignment="1" applyProtection="1">
      <alignment horizontal="center" vertical="center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1" fillId="0" borderId="3" xfId="0" applyNumberFormat="1" applyFont="1" applyBorder="1"/>
    <xf numFmtId="0" fontId="11" fillId="2" borderId="3" xfId="0" quotePrefix="1" applyFont="1" applyFill="1" applyBorder="1" applyAlignment="1">
      <alignment horizontal="left" vertical="center" wrapText="1"/>
    </xf>
    <xf numFmtId="4" fontId="0" fillId="0" borderId="3" xfId="0" applyNumberFormat="1" applyFont="1" applyBorder="1"/>
    <xf numFmtId="4" fontId="6" fillId="2" borderId="3" xfId="0" applyNumberFormat="1" applyFont="1" applyFill="1" applyBorder="1" applyAlignment="1" applyProtection="1">
      <alignment horizontal="right" wrapText="1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 indent="1"/>
    </xf>
    <xf numFmtId="0" fontId="9" fillId="2" borderId="3" xfId="0" applyNumberFormat="1" applyFont="1" applyFill="1" applyBorder="1" applyAlignment="1" applyProtection="1">
      <alignment horizontal="left" vertical="center" wrapText="1" indent="1"/>
    </xf>
    <xf numFmtId="0" fontId="11" fillId="2" borderId="3" xfId="0" applyNumberFormat="1" applyFont="1" applyFill="1" applyBorder="1" applyAlignment="1" applyProtection="1">
      <alignment horizontal="left" vertical="center" wrapText="1" indent="1"/>
    </xf>
    <xf numFmtId="164" fontId="6" fillId="3" borderId="3" xfId="0" applyNumberFormat="1" applyFont="1" applyFill="1" applyBorder="1" applyAlignment="1">
      <alignment horizontal="right"/>
    </xf>
    <xf numFmtId="164" fontId="1" fillId="0" borderId="3" xfId="0" applyNumberFormat="1" applyFont="1" applyBorder="1"/>
    <xf numFmtId="164" fontId="0" fillId="0" borderId="3" xfId="0" applyNumberFormat="1" applyBorder="1"/>
    <xf numFmtId="164" fontId="0" fillId="0" borderId="0" xfId="0" applyNumberFormat="1"/>
    <xf numFmtId="164" fontId="6" fillId="3" borderId="3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left" vertical="center" wrapText="1"/>
    </xf>
    <xf numFmtId="164" fontId="21" fillId="0" borderId="3" xfId="0" applyNumberFormat="1" applyFont="1" applyBorder="1"/>
    <xf numFmtId="0" fontId="1" fillId="0" borderId="3" xfId="0" applyFont="1" applyBorder="1"/>
    <xf numFmtId="165" fontId="20" fillId="0" borderId="3" xfId="0" applyNumberFormat="1" applyFont="1" applyBorder="1" applyAlignment="1"/>
    <xf numFmtId="0" fontId="0" fillId="0" borderId="0" xfId="0" applyFill="1" applyAlignment="1">
      <alignment horizontal="left" vertical="center"/>
    </xf>
    <xf numFmtId="0" fontId="11" fillId="0" borderId="3" xfId="0" applyNumberFormat="1" applyFont="1" applyFill="1" applyBorder="1" applyAlignment="1" applyProtection="1">
      <alignment horizontal="left" vertical="center" wrapText="1" indent="1"/>
    </xf>
    <xf numFmtId="4" fontId="1" fillId="0" borderId="3" xfId="0" applyNumberFormat="1" applyFont="1" applyFill="1" applyBorder="1"/>
    <xf numFmtId="0" fontId="9" fillId="0" borderId="3" xfId="0" quotePrefix="1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right"/>
    </xf>
    <xf numFmtId="4" fontId="0" fillId="0" borderId="3" xfId="0" applyNumberFormat="1" applyFill="1" applyBorder="1"/>
    <xf numFmtId="165" fontId="21" fillId="0" borderId="3" xfId="0" applyNumberFormat="1" applyFont="1" applyBorder="1" applyAlignment="1">
      <alignment horizontal="right"/>
    </xf>
    <xf numFmtId="0" fontId="6" fillId="3" borderId="3" xfId="0" applyNumberFormat="1" applyFont="1" applyFill="1" applyBorder="1" applyAlignment="1" applyProtection="1">
      <alignment horizontal="right" vertical="center" wrapText="1"/>
    </xf>
    <xf numFmtId="4" fontId="21" fillId="0" borderId="3" xfId="0" applyNumberFormat="1" applyFont="1" applyBorder="1" applyAlignment="1"/>
    <xf numFmtId="4" fontId="20" fillId="0" borderId="3" xfId="0" applyNumberFormat="1" applyFont="1" applyFill="1" applyBorder="1" applyAlignment="1"/>
    <xf numFmtId="165" fontId="21" fillId="0" borderId="3" xfId="0" applyNumberFormat="1" applyFont="1" applyBorder="1" applyAlignment="1"/>
    <xf numFmtId="0" fontId="23" fillId="0" borderId="0" xfId="0" applyFont="1"/>
    <xf numFmtId="0" fontId="17" fillId="3" borderId="3" xfId="0" applyNumberFormat="1" applyFont="1" applyFill="1" applyBorder="1" applyAlignment="1" applyProtection="1">
      <alignment horizontal="center" vertical="center" wrapText="1"/>
    </xf>
    <xf numFmtId="3" fontId="17" fillId="3" borderId="3" xfId="0" applyNumberFormat="1" applyFont="1" applyFill="1" applyBorder="1" applyAlignment="1" applyProtection="1">
      <alignment horizontal="center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4" fontId="17" fillId="0" borderId="3" xfId="0" applyNumberFormat="1" applyFont="1" applyFill="1" applyBorder="1" applyAlignment="1">
      <alignment horizontal="right" vertical="center"/>
    </xf>
    <xf numFmtId="0" fontId="24" fillId="0" borderId="3" xfId="0" applyFont="1" applyBorder="1" applyAlignment="1">
      <alignment horizontal="left" vertical="center" wrapText="1"/>
    </xf>
    <xf numFmtId="4" fontId="17" fillId="2" borderId="4" xfId="0" applyNumberFormat="1" applyFont="1" applyFill="1" applyBorder="1" applyAlignment="1">
      <alignment horizontal="left" vertical="center" indent="7"/>
    </xf>
    <xf numFmtId="4" fontId="17" fillId="2" borderId="3" xfId="0" applyNumberFormat="1" applyFont="1" applyFill="1" applyBorder="1" applyAlignment="1">
      <alignment horizontal="right" vertical="center"/>
    </xf>
    <xf numFmtId="0" fontId="17" fillId="2" borderId="1" xfId="0" applyNumberFormat="1" applyFont="1" applyFill="1" applyBorder="1" applyAlignment="1" applyProtection="1">
      <alignment horizontal="left" vertical="center" wrapText="1"/>
    </xf>
    <xf numFmtId="0" fontId="17" fillId="2" borderId="2" xfId="0" applyNumberFormat="1" applyFont="1" applyFill="1" applyBorder="1" applyAlignment="1" applyProtection="1">
      <alignment horizontal="left" vertical="center" wrapText="1"/>
    </xf>
    <xf numFmtId="2" fontId="26" fillId="0" borderId="3" xfId="0" applyNumberFormat="1" applyFont="1" applyBorder="1" applyAlignment="1">
      <alignment horizontal="left" vertical="center" wrapText="1"/>
    </xf>
    <xf numFmtId="4" fontId="22" fillId="2" borderId="4" xfId="0" applyNumberFormat="1" applyFont="1" applyFill="1" applyBorder="1" applyAlignment="1">
      <alignment horizontal="left" vertical="center" indent="9"/>
    </xf>
    <xf numFmtId="4" fontId="22" fillId="2" borderId="3" xfId="0" applyNumberFormat="1" applyFont="1" applyFill="1" applyBorder="1" applyAlignment="1">
      <alignment horizontal="right" vertical="center"/>
    </xf>
    <xf numFmtId="4" fontId="22" fillId="2" borderId="4" xfId="0" applyNumberFormat="1" applyFont="1" applyFill="1" applyBorder="1" applyAlignment="1">
      <alignment horizontal="left" vertical="center" indent="8"/>
    </xf>
    <xf numFmtId="4" fontId="22" fillId="2" borderId="4" xfId="0" applyNumberFormat="1" applyFont="1" applyFill="1" applyBorder="1" applyAlignment="1">
      <alignment horizontal="left" vertical="center" indent="7"/>
    </xf>
    <xf numFmtId="2" fontId="22" fillId="2" borderId="4" xfId="0" applyNumberFormat="1" applyFont="1" applyFill="1" applyBorder="1" applyAlignment="1">
      <alignment horizontal="left" vertical="center" indent="9"/>
    </xf>
    <xf numFmtId="2" fontId="22" fillId="2" borderId="3" xfId="0" applyNumberFormat="1" applyFont="1" applyFill="1" applyBorder="1" applyAlignment="1">
      <alignment horizontal="right" vertical="center"/>
    </xf>
    <xf numFmtId="0" fontId="26" fillId="0" borderId="3" xfId="0" applyFont="1" applyBorder="1" applyAlignment="1">
      <alignment horizontal="left" vertical="center" wrapText="1"/>
    </xf>
    <xf numFmtId="4" fontId="17" fillId="2" borderId="4" xfId="0" applyNumberFormat="1" applyFont="1" applyFill="1" applyBorder="1" applyAlignment="1">
      <alignment horizontal="left" vertical="center" indent="8"/>
    </xf>
    <xf numFmtId="4" fontId="22" fillId="2" borderId="3" xfId="0" applyNumberFormat="1" applyFont="1" applyFill="1" applyBorder="1" applyAlignment="1">
      <alignment horizontal="left" vertical="center" indent="8"/>
    </xf>
    <xf numFmtId="4" fontId="17" fillId="2" borderId="3" xfId="0" applyNumberFormat="1" applyFont="1" applyFill="1" applyBorder="1" applyAlignment="1">
      <alignment horizontal="left" vertical="center" indent="5"/>
    </xf>
    <xf numFmtId="4" fontId="22" fillId="2" borderId="3" xfId="0" applyNumberFormat="1" applyFont="1" applyFill="1" applyBorder="1" applyAlignment="1">
      <alignment horizontal="left" vertical="center" indent="5"/>
    </xf>
    <xf numFmtId="4" fontId="17" fillId="0" borderId="4" xfId="0" applyNumberFormat="1" applyFont="1" applyFill="1" applyBorder="1" applyAlignment="1">
      <alignment horizontal="right" vertical="center"/>
    </xf>
    <xf numFmtId="4" fontId="17" fillId="2" borderId="4" xfId="0" applyNumberFormat="1" applyFont="1" applyFill="1" applyBorder="1" applyAlignment="1">
      <alignment horizontal="right" vertical="center"/>
    </xf>
    <xf numFmtId="0" fontId="22" fillId="2" borderId="4" xfId="0" applyNumberFormat="1" applyFont="1" applyFill="1" applyBorder="1" applyAlignment="1" applyProtection="1">
      <alignment horizontal="left" vertical="center" wrapText="1"/>
    </xf>
    <xf numFmtId="4" fontId="22" fillId="2" borderId="4" xfId="0" applyNumberFormat="1" applyFont="1" applyFill="1" applyBorder="1" applyAlignment="1">
      <alignment horizontal="right" vertical="center"/>
    </xf>
    <xf numFmtId="4" fontId="17" fillId="2" borderId="4" xfId="0" applyNumberFormat="1" applyFont="1" applyFill="1" applyBorder="1" applyAlignment="1">
      <alignment horizontal="left" vertical="center" indent="9"/>
    </xf>
    <xf numFmtId="4" fontId="17" fillId="2" borderId="3" xfId="0" applyNumberFormat="1" applyFont="1" applyFill="1" applyBorder="1" applyAlignment="1">
      <alignment horizontal="left" vertical="center" indent="8"/>
    </xf>
    <xf numFmtId="4" fontId="17" fillId="2" borderId="3" xfId="0" applyNumberFormat="1" applyFont="1" applyFill="1" applyBorder="1" applyAlignment="1">
      <alignment vertical="center"/>
    </xf>
    <xf numFmtId="4" fontId="22" fillId="2" borderId="3" xfId="0" applyNumberFormat="1" applyFont="1" applyFill="1" applyBorder="1" applyAlignment="1">
      <alignment vertical="center"/>
    </xf>
    <xf numFmtId="4" fontId="17" fillId="0" borderId="4" xfId="0" applyNumberFormat="1" applyFont="1" applyFill="1" applyBorder="1" applyAlignment="1">
      <alignment vertical="center"/>
    </xf>
    <xf numFmtId="4" fontId="17" fillId="0" borderId="3" xfId="0" applyNumberFormat="1" applyFont="1" applyFill="1" applyBorder="1" applyAlignment="1">
      <alignment horizontal="left" vertical="center" indent="8"/>
    </xf>
    <xf numFmtId="0" fontId="17" fillId="0" borderId="4" xfId="0" applyNumberFormat="1" applyFont="1" applyFill="1" applyBorder="1" applyAlignment="1" applyProtection="1">
      <alignment horizontal="left" vertical="center" wrapText="1"/>
    </xf>
    <xf numFmtId="0" fontId="26" fillId="0" borderId="3" xfId="0" applyFont="1" applyFill="1" applyBorder="1" applyAlignment="1">
      <alignment horizontal="left" vertical="center" wrapText="1"/>
    </xf>
    <xf numFmtId="4" fontId="22" fillId="0" borderId="4" xfId="0" applyNumberFormat="1" applyFont="1" applyFill="1" applyBorder="1" applyAlignment="1">
      <alignment vertical="center"/>
    </xf>
    <xf numFmtId="4" fontId="22" fillId="0" borderId="3" xfId="0" applyNumberFormat="1" applyFont="1" applyFill="1" applyBorder="1" applyAlignment="1">
      <alignment horizontal="left" vertical="center" indent="8"/>
    </xf>
    <xf numFmtId="4" fontId="17" fillId="0" borderId="3" xfId="0" applyNumberFormat="1" applyFont="1" applyFill="1" applyBorder="1" applyAlignment="1">
      <alignment vertical="center"/>
    </xf>
    <xf numFmtId="4" fontId="22" fillId="0" borderId="3" xfId="0" applyNumberFormat="1" applyFont="1" applyFill="1" applyBorder="1" applyAlignment="1">
      <alignment vertical="center"/>
    </xf>
    <xf numFmtId="4" fontId="17" fillId="0" borderId="4" xfId="0" applyNumberFormat="1" applyFont="1" applyFill="1" applyBorder="1" applyAlignment="1">
      <alignment horizontal="left" vertical="center" indent="9"/>
    </xf>
    <xf numFmtId="0" fontId="22" fillId="0" borderId="4" xfId="0" applyNumberFormat="1" applyFont="1" applyFill="1" applyBorder="1" applyAlignment="1" applyProtection="1">
      <alignment horizontal="left" vertical="center" wrapText="1"/>
    </xf>
    <xf numFmtId="4" fontId="22" fillId="0" borderId="4" xfId="0" applyNumberFormat="1" applyFont="1" applyFill="1" applyBorder="1" applyAlignment="1">
      <alignment horizontal="left" vertical="center" indent="9"/>
    </xf>
    <xf numFmtId="4" fontId="22" fillId="0" borderId="3" xfId="0" applyNumberFormat="1" applyFont="1" applyFill="1" applyBorder="1" applyAlignment="1">
      <alignment horizontal="right" vertical="center"/>
    </xf>
    <xf numFmtId="4" fontId="22" fillId="0" borderId="4" xfId="0" applyNumberFormat="1" applyFont="1" applyFill="1" applyBorder="1" applyAlignment="1">
      <alignment horizontal="right" vertical="center"/>
    </xf>
    <xf numFmtId="2" fontId="26" fillId="0" borderId="3" xfId="0" applyNumberFormat="1" applyFont="1" applyFill="1" applyBorder="1" applyAlignment="1">
      <alignment horizontal="left" vertical="center" wrapText="1"/>
    </xf>
    <xf numFmtId="4" fontId="22" fillId="2" borderId="4" xfId="0" applyNumberFormat="1" applyFont="1" applyFill="1" applyBorder="1" applyAlignment="1">
      <alignment vertical="center"/>
    </xf>
    <xf numFmtId="0" fontId="25" fillId="0" borderId="0" xfId="0" applyFont="1"/>
    <xf numFmtId="0" fontId="17" fillId="2" borderId="1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2" fontId="1" fillId="0" borderId="3" xfId="0" applyNumberFormat="1" applyFont="1" applyBorder="1"/>
    <xf numFmtId="0" fontId="17" fillId="2" borderId="1" xfId="0" applyNumberFormat="1" applyFont="1" applyFill="1" applyBorder="1" applyAlignment="1" applyProtection="1">
      <alignment horizontal="left" vertical="center" wrapText="1"/>
    </xf>
    <xf numFmtId="0" fontId="17" fillId="2" borderId="2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165" fontId="20" fillId="0" borderId="3" xfId="0" applyNumberFormat="1" applyFont="1" applyBorder="1" applyAlignment="1">
      <alignment horizontal="right"/>
    </xf>
    <xf numFmtId="0" fontId="0" fillId="0" borderId="3" xfId="0" applyBorder="1" applyAlignment="1"/>
    <xf numFmtId="4" fontId="17" fillId="4" borderId="4" xfId="0" applyNumberFormat="1" applyFont="1" applyFill="1" applyBorder="1" applyAlignment="1">
      <alignment horizontal="right" vertical="center"/>
    </xf>
    <xf numFmtId="4" fontId="17" fillId="4" borderId="3" xfId="0" applyNumberFormat="1" applyFont="1" applyFill="1" applyBorder="1" applyAlignment="1">
      <alignment horizontal="right" vertical="center"/>
    </xf>
    <xf numFmtId="0" fontId="24" fillId="5" borderId="3" xfId="0" applyFont="1" applyFill="1" applyBorder="1" applyAlignment="1">
      <alignment horizontal="left" vertical="center" wrapText="1"/>
    </xf>
    <xf numFmtId="0" fontId="17" fillId="2" borderId="8" xfId="0" applyNumberFormat="1" applyFont="1" applyFill="1" applyBorder="1" applyAlignment="1" applyProtection="1">
      <alignment horizontal="left" vertical="center" wrapText="1"/>
    </xf>
    <xf numFmtId="4" fontId="17" fillId="2" borderId="8" xfId="0" applyNumberFormat="1" applyFont="1" applyFill="1" applyBorder="1" applyAlignment="1">
      <alignment horizontal="left" vertical="center"/>
    </xf>
    <xf numFmtId="4" fontId="17" fillId="2" borderId="9" xfId="0" applyNumberFormat="1" applyFont="1" applyFill="1" applyBorder="1" applyAlignment="1">
      <alignment horizontal="left" vertical="center"/>
    </xf>
    <xf numFmtId="0" fontId="24" fillId="5" borderId="12" xfId="0" applyFont="1" applyFill="1" applyBorder="1" applyAlignment="1">
      <alignment horizontal="left" vertical="center" wrapText="1"/>
    </xf>
    <xf numFmtId="4" fontId="17" fillId="5" borderId="11" xfId="0" applyNumberFormat="1" applyFont="1" applyFill="1" applyBorder="1" applyAlignment="1">
      <alignment horizontal="left" vertical="center" indent="7"/>
    </xf>
    <xf numFmtId="4" fontId="17" fillId="5" borderId="12" xfId="0" applyNumberFormat="1" applyFont="1" applyFill="1" applyBorder="1" applyAlignment="1">
      <alignment horizontal="right" vertical="center"/>
    </xf>
    <xf numFmtId="4" fontId="17" fillId="5" borderId="4" xfId="0" applyNumberFormat="1" applyFont="1" applyFill="1" applyBorder="1" applyAlignment="1">
      <alignment horizontal="left" vertical="center" indent="8"/>
    </xf>
    <xf numFmtId="4" fontId="17" fillId="5" borderId="3" xfId="0" applyNumberFormat="1" applyFont="1" applyFill="1" applyBorder="1" applyAlignment="1">
      <alignment horizontal="left" vertical="center" indent="5"/>
    </xf>
    <xf numFmtId="0" fontId="24" fillId="6" borderId="3" xfId="0" applyFont="1" applyFill="1" applyBorder="1" applyAlignment="1">
      <alignment horizontal="left" vertical="center" wrapText="1"/>
    </xf>
    <xf numFmtId="4" fontId="17" fillId="6" borderId="4" xfId="0" applyNumberFormat="1" applyFont="1" applyFill="1" applyBorder="1" applyAlignment="1">
      <alignment horizontal="right" vertical="center"/>
    </xf>
    <xf numFmtId="4" fontId="17" fillId="6" borderId="3" xfId="0" applyNumberFormat="1" applyFont="1" applyFill="1" applyBorder="1" applyAlignment="1">
      <alignment horizontal="right" vertical="center"/>
    </xf>
    <xf numFmtId="0" fontId="26" fillId="0" borderId="9" xfId="0" applyFont="1" applyBorder="1" applyAlignment="1">
      <alignment horizontal="left" vertical="center" wrapText="1"/>
    </xf>
    <xf numFmtId="4" fontId="22" fillId="2" borderId="8" xfId="0" applyNumberFormat="1" applyFont="1" applyFill="1" applyBorder="1" applyAlignment="1">
      <alignment horizontal="left" vertical="center" indent="8"/>
    </xf>
    <xf numFmtId="4" fontId="22" fillId="2" borderId="9" xfId="0" applyNumberFormat="1" applyFont="1" applyFill="1" applyBorder="1" applyAlignment="1">
      <alignment horizontal="left" vertical="center" indent="5"/>
    </xf>
    <xf numFmtId="0" fontId="24" fillId="6" borderId="12" xfId="0" applyFont="1" applyFill="1" applyBorder="1" applyAlignment="1">
      <alignment horizontal="left" vertical="center" wrapText="1"/>
    </xf>
    <xf numFmtId="4" fontId="17" fillId="6" borderId="11" xfId="0" applyNumberFormat="1" applyFont="1" applyFill="1" applyBorder="1" applyAlignment="1">
      <alignment horizontal="right" vertical="center"/>
    </xf>
    <xf numFmtId="4" fontId="17" fillId="6" borderId="12" xfId="0" applyNumberFormat="1" applyFont="1" applyFill="1" applyBorder="1" applyAlignment="1">
      <alignment horizontal="right" vertical="center"/>
    </xf>
    <xf numFmtId="0" fontId="24" fillId="6" borderId="16" xfId="0" applyFont="1" applyFill="1" applyBorder="1" applyAlignment="1">
      <alignment horizontal="left" vertical="center" wrapText="1"/>
    </xf>
    <xf numFmtId="4" fontId="17" fillId="6" borderId="15" xfId="0" applyNumberFormat="1" applyFont="1" applyFill="1" applyBorder="1" applyAlignment="1">
      <alignment horizontal="right" vertical="center"/>
    </xf>
    <xf numFmtId="4" fontId="17" fillId="6" borderId="16" xfId="0" applyNumberFormat="1" applyFont="1" applyFill="1" applyBorder="1" applyAlignment="1">
      <alignment horizontal="right" vertical="center"/>
    </xf>
    <xf numFmtId="0" fontId="24" fillId="7" borderId="3" xfId="0" applyFont="1" applyFill="1" applyBorder="1" applyAlignment="1">
      <alignment horizontal="left" vertical="center" wrapText="1"/>
    </xf>
    <xf numFmtId="4" fontId="17" fillId="7" borderId="3" xfId="0" applyNumberFormat="1" applyFont="1" applyFill="1" applyBorder="1" applyAlignment="1">
      <alignment horizontal="right" vertical="center"/>
    </xf>
    <xf numFmtId="4" fontId="17" fillId="7" borderId="4" xfId="0" applyNumberFormat="1" applyFont="1" applyFill="1" applyBorder="1" applyAlignment="1">
      <alignment horizontal="left" vertical="center" indent="9"/>
    </xf>
    <xf numFmtId="4" fontId="22" fillId="2" borderId="9" xfId="0" applyNumberFormat="1" applyFont="1" applyFill="1" applyBorder="1" applyAlignment="1">
      <alignment vertical="center"/>
    </xf>
    <xf numFmtId="0" fontId="24" fillId="7" borderId="12" xfId="0" applyFont="1" applyFill="1" applyBorder="1" applyAlignment="1">
      <alignment horizontal="left" vertical="center" wrapText="1"/>
    </xf>
    <xf numFmtId="4" fontId="17" fillId="7" borderId="11" xfId="0" applyNumberFormat="1" applyFont="1" applyFill="1" applyBorder="1" applyAlignment="1">
      <alignment vertical="center"/>
    </xf>
    <xf numFmtId="4" fontId="17" fillId="7" borderId="12" xfId="0" applyNumberFormat="1" applyFont="1" applyFill="1" applyBorder="1" applyAlignment="1">
      <alignment horizontal="left" vertical="center" indent="8"/>
    </xf>
    <xf numFmtId="0" fontId="26" fillId="0" borderId="9" xfId="0" applyFont="1" applyFill="1" applyBorder="1" applyAlignment="1">
      <alignment horizontal="left" vertical="center" wrapText="1"/>
    </xf>
    <xf numFmtId="4" fontId="22" fillId="0" borderId="8" xfId="0" applyNumberFormat="1" applyFont="1" applyFill="1" applyBorder="1" applyAlignment="1">
      <alignment horizontal="left" vertical="center" indent="9"/>
    </xf>
    <xf numFmtId="4" fontId="22" fillId="0" borderId="9" xfId="0" applyNumberFormat="1" applyFont="1" applyFill="1" applyBorder="1" applyAlignment="1">
      <alignment horizontal="right" vertical="center"/>
    </xf>
    <xf numFmtId="49" fontId="24" fillId="4" borderId="16" xfId="0" applyNumberFormat="1" applyFont="1" applyFill="1" applyBorder="1" applyAlignment="1">
      <alignment horizontal="left" vertical="center" wrapText="1"/>
    </xf>
    <xf numFmtId="4" fontId="17" fillId="4" borderId="15" xfId="0" applyNumberFormat="1" applyFont="1" applyFill="1" applyBorder="1" applyAlignment="1">
      <alignment horizontal="right" vertical="center"/>
    </xf>
    <xf numFmtId="4" fontId="17" fillId="4" borderId="16" xfId="0" applyNumberFormat="1" applyFont="1" applyFill="1" applyBorder="1" applyAlignment="1">
      <alignment horizontal="right" vertical="center"/>
    </xf>
    <xf numFmtId="0" fontId="24" fillId="4" borderId="12" xfId="0" applyFont="1" applyFill="1" applyBorder="1" applyAlignment="1">
      <alignment horizontal="left" vertical="center" wrapText="1"/>
    </xf>
    <xf numFmtId="4" fontId="17" fillId="4" borderId="11" xfId="0" applyNumberFormat="1" applyFont="1" applyFill="1" applyBorder="1" applyAlignment="1">
      <alignment horizontal="right" vertical="center"/>
    </xf>
    <xf numFmtId="4" fontId="17" fillId="4" borderId="12" xfId="0" applyNumberFormat="1" applyFont="1" applyFill="1" applyBorder="1" applyAlignment="1">
      <alignment horizontal="right" vertical="center"/>
    </xf>
    <xf numFmtId="0" fontId="24" fillId="4" borderId="3" xfId="0" applyFont="1" applyFill="1" applyBorder="1" applyAlignment="1">
      <alignment horizontal="left" vertical="center" wrapText="1"/>
    </xf>
    <xf numFmtId="4" fontId="17" fillId="4" borderId="3" xfId="0" applyNumberFormat="1" applyFont="1" applyFill="1" applyBorder="1" applyAlignment="1">
      <alignment vertical="center"/>
    </xf>
    <xf numFmtId="4" fontId="17" fillId="6" borderId="4" xfId="0" applyNumberFormat="1" applyFont="1" applyFill="1" applyBorder="1" applyAlignment="1">
      <alignment horizontal="left" vertical="center" indent="7"/>
    </xf>
    <xf numFmtId="4" fontId="17" fillId="6" borderId="3" xfId="0" applyNumberFormat="1" applyFont="1" applyFill="1" applyBorder="1" applyAlignment="1">
      <alignment vertical="center"/>
    </xf>
    <xf numFmtId="4" fontId="22" fillId="2" borderId="8" xfId="0" applyNumberFormat="1" applyFont="1" applyFill="1" applyBorder="1" applyAlignment="1">
      <alignment horizontal="right" vertical="center"/>
    </xf>
    <xf numFmtId="4" fontId="17" fillId="7" borderId="17" xfId="0" applyNumberFormat="1" applyFont="1" applyFill="1" applyBorder="1" applyAlignment="1">
      <alignment horizontal="right" vertical="center"/>
    </xf>
    <xf numFmtId="0" fontId="24" fillId="7" borderId="17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right" vertical="center" wrapText="1"/>
    </xf>
    <xf numFmtId="0" fontId="17" fillId="3" borderId="3" xfId="0" applyNumberFormat="1" applyFont="1" applyFill="1" applyBorder="1" applyAlignment="1" applyProtection="1">
      <alignment horizontal="right" vertical="center" wrapText="1"/>
    </xf>
    <xf numFmtId="4" fontId="17" fillId="3" borderId="3" xfId="0" applyNumberFormat="1" applyFont="1" applyFill="1" applyBorder="1" applyAlignment="1" applyProtection="1">
      <alignment horizontal="right" vertical="center" wrapText="1"/>
    </xf>
    <xf numFmtId="0" fontId="25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0" fillId="0" borderId="0" xfId="0" applyAlignment="1">
      <alignment horizontal="right"/>
    </xf>
    <xf numFmtId="4" fontId="17" fillId="2" borderId="6" xfId="0" applyNumberFormat="1" applyFont="1" applyFill="1" applyBorder="1" applyAlignment="1">
      <alignment horizontal="right" vertical="center"/>
    </xf>
    <xf numFmtId="4" fontId="21" fillId="0" borderId="3" xfId="0" applyNumberFormat="1" applyFont="1" applyFill="1" applyBorder="1" applyAlignment="1"/>
    <xf numFmtId="0" fontId="0" fillId="0" borderId="0" xfId="0" applyFont="1"/>
    <xf numFmtId="0" fontId="28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" fontId="29" fillId="0" borderId="3" xfId="0" applyNumberFormat="1" applyFont="1" applyBorder="1"/>
    <xf numFmtId="4" fontId="15" fillId="0" borderId="3" xfId="0" applyNumberFormat="1" applyFont="1" applyBorder="1"/>
    <xf numFmtId="4" fontId="15" fillId="0" borderId="19" xfId="0" applyNumberFormat="1" applyFont="1" applyFill="1" applyBorder="1"/>
    <xf numFmtId="4" fontId="30" fillId="0" borderId="3" xfId="0" applyNumberFormat="1" applyFont="1" applyBorder="1"/>
    <xf numFmtId="0" fontId="22" fillId="0" borderId="1" xfId="0" applyNumberFormat="1" applyFont="1" applyFill="1" applyBorder="1" applyAlignment="1" applyProtection="1">
      <alignment horizontal="left"/>
    </xf>
    <xf numFmtId="0" fontId="22" fillId="0" borderId="2" xfId="0" applyNumberFormat="1" applyFont="1" applyFill="1" applyBorder="1" applyAlignment="1" applyProtection="1">
      <alignment horizontal="left"/>
    </xf>
    <xf numFmtId="0" fontId="22" fillId="0" borderId="4" xfId="0" applyNumberFormat="1" applyFont="1" applyFill="1" applyBorder="1" applyAlignment="1" applyProtection="1">
      <alignment horizontal="left"/>
    </xf>
    <xf numFmtId="0" fontId="17" fillId="0" borderId="2" xfId="0" applyNumberFormat="1" applyFont="1" applyFill="1" applyBorder="1" applyAlignment="1" applyProtection="1">
      <alignment horizontal="left"/>
    </xf>
    <xf numFmtId="0" fontId="17" fillId="0" borderId="4" xfId="0" applyNumberFormat="1" applyFont="1" applyFill="1" applyBorder="1" applyAlignment="1" applyProtection="1">
      <alignment horizontal="left"/>
    </xf>
    <xf numFmtId="4" fontId="31" fillId="0" borderId="20" xfId="1" applyNumberFormat="1" applyFont="1" applyFill="1" applyBorder="1" applyAlignment="1">
      <alignment horizontal="right" vertical="center" shrinkToFit="1"/>
      <protection locked="0"/>
    </xf>
    <xf numFmtId="4" fontId="22" fillId="2" borderId="4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 applyProtection="1">
      <alignment horizontal="left" vertical="center"/>
    </xf>
    <xf numFmtId="0" fontId="22" fillId="2" borderId="1" xfId="0" applyNumberFormat="1" applyFont="1" applyFill="1" applyBorder="1" applyAlignment="1" applyProtection="1">
      <alignment horizontal="left" vertical="center" wrapText="1"/>
    </xf>
    <xf numFmtId="0" fontId="17" fillId="2" borderId="6" xfId="0" applyNumberFormat="1" applyFont="1" applyFill="1" applyBorder="1" applyAlignment="1" applyProtection="1">
      <alignment horizontal="left" vertical="center" wrapText="1"/>
    </xf>
    <xf numFmtId="0" fontId="17" fillId="2" borderId="7" xfId="0" applyNumberFormat="1" applyFont="1" applyFill="1" applyBorder="1" applyAlignment="1" applyProtection="1">
      <alignment horizontal="left" vertical="center" wrapText="1"/>
    </xf>
    <xf numFmtId="0" fontId="17" fillId="2" borderId="8" xfId="0" applyNumberFormat="1" applyFont="1" applyFill="1" applyBorder="1" applyAlignment="1" applyProtection="1">
      <alignment horizontal="left" vertical="center" wrapText="1"/>
    </xf>
    <xf numFmtId="0" fontId="25" fillId="0" borderId="2" xfId="0" applyFont="1" applyFill="1" applyBorder="1" applyAlignment="1">
      <alignment horizontal="left" vertical="center"/>
    </xf>
    <xf numFmtId="0" fontId="25" fillId="0" borderId="4" xfId="0" applyFont="1" applyFill="1" applyBorder="1" applyAlignment="1">
      <alignment horizontal="left" vertical="center"/>
    </xf>
    <xf numFmtId="0" fontId="22" fillId="2" borderId="2" xfId="0" applyNumberFormat="1" applyFont="1" applyFill="1" applyBorder="1" applyAlignment="1" applyProtection="1">
      <alignment horizontal="left" vertical="center" wrapText="1"/>
    </xf>
    <xf numFmtId="0" fontId="22" fillId="2" borderId="4" xfId="0" applyNumberFormat="1" applyFont="1" applyFill="1" applyBorder="1" applyAlignment="1" applyProtection="1">
      <alignment horizontal="left" vertical="center" wrapText="1"/>
    </xf>
    <xf numFmtId="0" fontId="37" fillId="0" borderId="1" xfId="0" applyNumberFormat="1" applyFont="1" applyFill="1" applyBorder="1" applyAlignment="1" applyProtection="1">
      <alignment horizontal="left"/>
    </xf>
    <xf numFmtId="0" fontId="33" fillId="2" borderId="3" xfId="0" applyNumberFormat="1" applyFont="1" applyFill="1" applyBorder="1" applyAlignment="1" applyProtection="1">
      <alignment vertical="center" wrapText="1"/>
    </xf>
    <xf numFmtId="4" fontId="37" fillId="0" borderId="4" xfId="0" applyNumberFormat="1" applyFont="1" applyFill="1" applyBorder="1" applyAlignment="1">
      <alignment horizontal="right" vertical="center"/>
    </xf>
    <xf numFmtId="4" fontId="37" fillId="0" borderId="3" xfId="0" applyNumberFormat="1" applyFont="1" applyFill="1" applyBorder="1" applyAlignment="1">
      <alignment horizontal="right" vertical="center"/>
    </xf>
    <xf numFmtId="0" fontId="38" fillId="6" borderId="3" xfId="0" applyFont="1" applyFill="1" applyBorder="1" applyAlignment="1">
      <alignment horizontal="left" vertical="center" wrapText="1"/>
    </xf>
    <xf numFmtId="4" fontId="38" fillId="6" borderId="4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24" fillId="5" borderId="17" xfId="0" applyFont="1" applyFill="1" applyBorder="1" applyAlignment="1">
      <alignment horizontal="left" vertical="center" wrapText="1"/>
    </xf>
    <xf numFmtId="4" fontId="17" fillId="5" borderId="23" xfId="0" applyNumberFormat="1" applyFont="1" applyFill="1" applyBorder="1" applyAlignment="1">
      <alignment horizontal="left" vertical="center" indent="7"/>
    </xf>
    <xf numFmtId="4" fontId="17" fillId="5" borderId="17" xfId="0" applyNumberFormat="1" applyFont="1" applyFill="1" applyBorder="1" applyAlignment="1">
      <alignment horizontal="right" vertical="center"/>
    </xf>
    <xf numFmtId="164" fontId="17" fillId="5" borderId="24" xfId="0" applyNumberFormat="1" applyFont="1" applyFill="1" applyBorder="1" applyAlignment="1">
      <alignment horizontal="right" vertical="center"/>
    </xf>
    <xf numFmtId="0" fontId="17" fillId="2" borderId="3" xfId="0" applyNumberFormat="1" applyFont="1" applyFill="1" applyBorder="1" applyAlignment="1" applyProtection="1">
      <alignment horizontal="left" vertical="center" wrapText="1"/>
    </xf>
    <xf numFmtId="4" fontId="17" fillId="2" borderId="3" xfId="0" applyNumberFormat="1" applyFont="1" applyFill="1" applyBorder="1" applyAlignment="1">
      <alignment horizontal="left" vertical="center"/>
    </xf>
    <xf numFmtId="0" fontId="37" fillId="2" borderId="3" xfId="0" applyNumberFormat="1" applyFont="1" applyFill="1" applyBorder="1" applyAlignment="1" applyProtection="1">
      <alignment horizontal="left" vertical="center" wrapText="1"/>
    </xf>
    <xf numFmtId="0" fontId="17" fillId="8" borderId="3" xfId="0" applyNumberFormat="1" applyFont="1" applyFill="1" applyBorder="1" applyAlignment="1" applyProtection="1">
      <alignment horizontal="left" vertical="center" wrapText="1"/>
    </xf>
    <xf numFmtId="4" fontId="17" fillId="8" borderId="3" xfId="0" applyNumberFormat="1" applyFont="1" applyFill="1" applyBorder="1" applyAlignment="1">
      <alignment horizontal="left" vertical="center"/>
    </xf>
    <xf numFmtId="4" fontId="17" fillId="8" borderId="3" xfId="0" applyNumberFormat="1" applyFont="1" applyFill="1" applyBorder="1" applyAlignment="1">
      <alignment horizontal="right" vertical="center"/>
    </xf>
    <xf numFmtId="2" fontId="30" fillId="0" borderId="3" xfId="0" applyNumberFormat="1" applyFont="1" applyBorder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2" xfId="0" quotePrefix="1" applyNumberFormat="1" applyFont="1" applyFill="1" applyBorder="1" applyAlignment="1" applyProtection="1">
      <alignment horizontal="left" vertical="center" wrapText="1"/>
    </xf>
    <xf numFmtId="0" fontId="11" fillId="0" borderId="4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11" fillId="0" borderId="2" xfId="0" quotePrefix="1" applyFont="1" applyBorder="1" applyAlignment="1">
      <alignment horizontal="left" vertical="center"/>
    </xf>
    <xf numFmtId="0" fontId="11" fillId="0" borderId="4" xfId="0" quotePrefix="1" applyFont="1" applyBorder="1" applyAlignment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11" fillId="3" borderId="2" xfId="0" applyNumberFormat="1" applyFont="1" applyFill="1" applyBorder="1" applyAlignment="1" applyProtection="1">
      <alignment horizontal="left" vertical="center" wrapText="1"/>
    </xf>
    <xf numFmtId="0" fontId="11" fillId="3" borderId="4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8" fillId="0" borderId="5" xfId="0" applyNumberFormat="1" applyFont="1" applyFill="1" applyBorder="1" applyAlignment="1" applyProtection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1" fillId="0" borderId="1" xfId="0" quotePrefix="1" applyFont="1" applyFill="1" applyBorder="1" applyAlignment="1">
      <alignment horizontal="left" vertical="center"/>
    </xf>
    <xf numFmtId="0" fontId="11" fillId="0" borderId="2" xfId="0" quotePrefix="1" applyFont="1" applyFill="1" applyBorder="1" applyAlignment="1">
      <alignment horizontal="left" vertical="center"/>
    </xf>
    <xf numFmtId="0" fontId="11" fillId="0" borderId="4" xfId="0" quotePrefix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1" fillId="3" borderId="2" xfId="0" quotePrefix="1" applyNumberFormat="1" applyFont="1" applyFill="1" applyBorder="1" applyAlignment="1" applyProtection="1">
      <alignment horizontal="left" vertical="center" wrapText="1"/>
    </xf>
    <xf numFmtId="0" fontId="11" fillId="3" borderId="4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38" fillId="6" borderId="1" xfId="0" applyNumberFormat="1" applyFont="1" applyFill="1" applyBorder="1" applyAlignment="1" applyProtection="1">
      <alignment horizontal="left" vertical="center" wrapText="1"/>
    </xf>
    <xf numFmtId="0" fontId="38" fillId="6" borderId="2" xfId="0" applyNumberFormat="1" applyFont="1" applyFill="1" applyBorder="1" applyAlignment="1" applyProtection="1">
      <alignment horizontal="left" vertical="center" wrapText="1"/>
    </xf>
    <xf numFmtId="0" fontId="38" fillId="6" borderId="4" xfId="0" applyNumberFormat="1" applyFont="1" applyFill="1" applyBorder="1" applyAlignment="1" applyProtection="1">
      <alignment horizontal="left" vertical="center" wrapText="1"/>
    </xf>
    <xf numFmtId="0" fontId="17" fillId="2" borderId="1" xfId="0" applyNumberFormat="1" applyFont="1" applyFill="1" applyBorder="1" applyAlignment="1" applyProtection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17" fillId="8" borderId="1" xfId="0" applyNumberFormat="1" applyFont="1" applyFill="1" applyBorder="1" applyAlignment="1" applyProtection="1">
      <alignment horizontal="left" vertical="center" wrapText="1"/>
    </xf>
    <xf numFmtId="0" fontId="17" fillId="8" borderId="2" xfId="0" applyNumberFormat="1" applyFont="1" applyFill="1" applyBorder="1" applyAlignment="1" applyProtection="1">
      <alignment horizontal="left" vertical="center" wrapText="1"/>
    </xf>
    <xf numFmtId="0" fontId="17" fillId="8" borderId="4" xfId="0" applyNumberFormat="1" applyFont="1" applyFill="1" applyBorder="1" applyAlignment="1" applyProtection="1">
      <alignment horizontal="left" vertical="center" wrapText="1"/>
    </xf>
    <xf numFmtId="0" fontId="17" fillId="8" borderId="1" xfId="0" applyNumberFormat="1" applyFont="1" applyFill="1" applyBorder="1" applyAlignment="1" applyProtection="1">
      <alignment horizontal="center" vertical="center" wrapText="1"/>
    </xf>
    <xf numFmtId="0" fontId="17" fillId="8" borderId="2" xfId="0" applyNumberFormat="1" applyFont="1" applyFill="1" applyBorder="1" applyAlignment="1" applyProtection="1">
      <alignment horizontal="center" vertical="center" wrapText="1"/>
    </xf>
    <xf numFmtId="0" fontId="17" fillId="8" borderId="4" xfId="0" applyNumberFormat="1" applyFont="1" applyFill="1" applyBorder="1" applyAlignment="1" applyProtection="1">
      <alignment horizontal="center" vertical="center" wrapText="1"/>
    </xf>
    <xf numFmtId="0" fontId="17" fillId="2" borderId="1" xfId="0" applyNumberFormat="1" applyFont="1" applyFill="1" applyBorder="1" applyAlignment="1" applyProtection="1">
      <alignment horizontal="center" vertical="center" wrapText="1"/>
    </xf>
    <xf numFmtId="0" fontId="17" fillId="2" borderId="2" xfId="0" applyNumberFormat="1" applyFont="1" applyFill="1" applyBorder="1" applyAlignment="1" applyProtection="1">
      <alignment horizontal="center" vertical="center" wrapText="1"/>
    </xf>
    <xf numFmtId="0" fontId="17" fillId="2" borderId="4" xfId="0" applyNumberFormat="1" applyFont="1" applyFill="1" applyBorder="1" applyAlignment="1" applyProtection="1">
      <alignment horizontal="center" vertical="center" wrapText="1"/>
    </xf>
    <xf numFmtId="0" fontId="22" fillId="0" borderId="1" xfId="0" applyNumberFormat="1" applyFont="1" applyFill="1" applyBorder="1" applyAlignment="1" applyProtection="1">
      <alignment horizontal="left" vertical="center"/>
    </xf>
    <xf numFmtId="0" fontId="22" fillId="0" borderId="2" xfId="0" applyNumberFormat="1" applyFont="1" applyFill="1" applyBorder="1" applyAlignment="1" applyProtection="1">
      <alignment horizontal="left" vertical="center"/>
    </xf>
    <xf numFmtId="0" fontId="22" fillId="0" borderId="4" xfId="0" applyNumberFormat="1" applyFont="1" applyFill="1" applyBorder="1" applyAlignment="1" applyProtection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7" fillId="0" borderId="1" xfId="0" applyNumberFormat="1" applyFont="1" applyFill="1" applyBorder="1" applyAlignment="1" applyProtection="1">
      <alignment horizontal="left" vertical="center"/>
    </xf>
    <xf numFmtId="0" fontId="22" fillId="0" borderId="1" xfId="0" applyNumberFormat="1" applyFont="1" applyFill="1" applyBorder="1" applyAlignment="1" applyProtection="1">
      <alignment horizontal="lef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17" fillId="4" borderId="10" xfId="0" applyNumberFormat="1" applyFont="1" applyFill="1" applyBorder="1" applyAlignment="1" applyProtection="1">
      <alignment horizontal="left" vertical="center" wrapText="1"/>
    </xf>
    <xf numFmtId="0" fontId="27" fillId="4" borderId="5" xfId="0" applyFont="1" applyFill="1" applyBorder="1" applyAlignment="1">
      <alignment horizontal="left" vertical="center" wrapText="1"/>
    </xf>
    <xf numFmtId="0" fontId="27" fillId="4" borderId="11" xfId="0" applyFont="1" applyFill="1" applyBorder="1" applyAlignment="1">
      <alignment horizontal="left" vertical="center" wrapText="1"/>
    </xf>
    <xf numFmtId="0" fontId="22" fillId="2" borderId="1" xfId="0" applyNumberFormat="1" applyFont="1" applyFill="1" applyBorder="1" applyAlignment="1" applyProtection="1">
      <alignment horizontal="left" vertical="center" wrapText="1"/>
    </xf>
    <xf numFmtId="0" fontId="22" fillId="2" borderId="6" xfId="0" applyNumberFormat="1" applyFont="1" applyFill="1" applyBorder="1" applyAlignment="1" applyProtection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2" fillId="2" borderId="3" xfId="0" applyNumberFormat="1" applyFont="1" applyFill="1" applyBorder="1" applyAlignment="1" applyProtection="1">
      <alignment horizontal="left" vertical="center" wrapText="1"/>
    </xf>
    <xf numFmtId="0" fontId="22" fillId="0" borderId="1" xfId="0" applyNumberFormat="1" applyFont="1" applyFill="1" applyBorder="1" applyAlignment="1" applyProtection="1">
      <alignment horizontal="left"/>
    </xf>
    <xf numFmtId="0" fontId="22" fillId="0" borderId="2" xfId="0" applyNumberFormat="1" applyFont="1" applyFill="1" applyBorder="1" applyAlignment="1" applyProtection="1">
      <alignment horizontal="left"/>
    </xf>
    <xf numFmtId="0" fontId="22" fillId="0" borderId="4" xfId="0" applyNumberFormat="1" applyFont="1" applyFill="1" applyBorder="1" applyAlignment="1" applyProtection="1">
      <alignment horizontal="left"/>
    </xf>
    <xf numFmtId="0" fontId="17" fillId="0" borderId="1" xfId="0" applyNumberFormat="1" applyFont="1" applyFill="1" applyBorder="1" applyAlignment="1" applyProtection="1">
      <alignment horizontal="left"/>
    </xf>
    <xf numFmtId="0" fontId="17" fillId="0" borderId="2" xfId="0" applyNumberFormat="1" applyFont="1" applyFill="1" applyBorder="1" applyAlignment="1" applyProtection="1">
      <alignment horizontal="left"/>
    </xf>
    <xf numFmtId="0" fontId="17" fillId="0" borderId="4" xfId="0" applyNumberFormat="1" applyFont="1" applyFill="1" applyBorder="1" applyAlignment="1" applyProtection="1">
      <alignment horizontal="left"/>
    </xf>
    <xf numFmtId="0" fontId="12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7" fillId="3" borderId="1" xfId="0" applyNumberFormat="1" applyFont="1" applyFill="1" applyBorder="1" applyAlignment="1" applyProtection="1">
      <alignment horizontal="center" vertical="center" wrapText="1"/>
    </xf>
    <xf numFmtId="0" fontId="17" fillId="3" borderId="2" xfId="0" applyNumberFormat="1" applyFont="1" applyFill="1" applyBorder="1" applyAlignment="1" applyProtection="1">
      <alignment horizontal="center" vertical="center" wrapText="1"/>
    </xf>
    <xf numFmtId="0" fontId="17" fillId="3" borderId="4" xfId="0" applyNumberFormat="1" applyFont="1" applyFill="1" applyBorder="1" applyAlignment="1" applyProtection="1">
      <alignment horizontal="center" vertical="center" wrapText="1"/>
    </xf>
    <xf numFmtId="0" fontId="17" fillId="2" borderId="6" xfId="0" applyNumberFormat="1" applyFont="1" applyFill="1" applyBorder="1" applyAlignment="1" applyProtection="1">
      <alignment horizontal="left" vertical="center" wrapText="1"/>
    </xf>
    <xf numFmtId="0" fontId="17" fillId="2" borderId="7" xfId="0" applyNumberFormat="1" applyFont="1" applyFill="1" applyBorder="1" applyAlignment="1" applyProtection="1">
      <alignment horizontal="left" vertical="center" wrapText="1"/>
    </xf>
    <xf numFmtId="0" fontId="17" fillId="2" borderId="8" xfId="0" applyNumberFormat="1" applyFont="1" applyFill="1" applyBorder="1" applyAlignment="1" applyProtection="1">
      <alignment horizontal="left" vertical="center" wrapText="1"/>
    </xf>
    <xf numFmtId="0" fontId="17" fillId="6" borderId="1" xfId="0" applyNumberFormat="1" applyFont="1" applyFill="1" applyBorder="1" applyAlignment="1" applyProtection="1">
      <alignment horizontal="left" vertical="center" wrapText="1"/>
    </xf>
    <xf numFmtId="0" fontId="27" fillId="6" borderId="2" xfId="0" applyFont="1" applyFill="1" applyBorder="1" applyAlignment="1">
      <alignment horizontal="left" vertical="center" wrapText="1"/>
    </xf>
    <xf numFmtId="0" fontId="27" fillId="6" borderId="4" xfId="0" applyFont="1" applyFill="1" applyBorder="1" applyAlignment="1">
      <alignment horizontal="left" vertical="center" wrapText="1"/>
    </xf>
    <xf numFmtId="0" fontId="17" fillId="2" borderId="1" xfId="0" applyNumberFormat="1" applyFont="1" applyFill="1" applyBorder="1" applyAlignment="1" applyProtection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/>
    </xf>
    <xf numFmtId="0" fontId="17" fillId="6" borderId="10" xfId="0" applyNumberFormat="1" applyFont="1" applyFill="1" applyBorder="1" applyAlignment="1" applyProtection="1">
      <alignment horizontal="left" vertical="center" wrapText="1"/>
    </xf>
    <xf numFmtId="0" fontId="27" fillId="6" borderId="5" xfId="0" applyFont="1" applyFill="1" applyBorder="1" applyAlignment="1">
      <alignment horizontal="left" vertical="center" wrapText="1"/>
    </xf>
    <xf numFmtId="0" fontId="27" fillId="6" borderId="11" xfId="0" applyFont="1" applyFill="1" applyBorder="1" applyAlignment="1">
      <alignment horizontal="left" vertical="center" wrapText="1"/>
    </xf>
    <xf numFmtId="1" fontId="22" fillId="2" borderId="1" xfId="0" applyNumberFormat="1" applyFont="1" applyFill="1" applyBorder="1" applyAlignment="1" applyProtection="1">
      <alignment horizontal="left" vertical="center" wrapText="1"/>
    </xf>
    <xf numFmtId="0" fontId="17" fillId="5" borderId="21" xfId="0" applyNumberFormat="1" applyFont="1" applyFill="1" applyBorder="1" applyAlignment="1" applyProtection="1">
      <alignment horizontal="left" vertical="center" wrapText="1"/>
    </xf>
    <xf numFmtId="0" fontId="17" fillId="5" borderId="22" xfId="0" applyNumberFormat="1" applyFont="1" applyFill="1" applyBorder="1" applyAlignment="1" applyProtection="1">
      <alignment horizontal="left" vertical="center" wrapText="1"/>
    </xf>
    <xf numFmtId="0" fontId="17" fillId="5" borderId="23" xfId="0" applyNumberFormat="1" applyFont="1" applyFill="1" applyBorder="1" applyAlignment="1" applyProtection="1">
      <alignment horizontal="left" vertical="center" wrapText="1"/>
    </xf>
    <xf numFmtId="0" fontId="17" fillId="5" borderId="10" xfId="0" applyNumberFormat="1" applyFont="1" applyFill="1" applyBorder="1" applyAlignment="1" applyProtection="1">
      <alignment horizontal="left" vertical="center" wrapText="1"/>
    </xf>
    <xf numFmtId="0" fontId="17" fillId="5" borderId="5" xfId="0" applyNumberFormat="1" applyFont="1" applyFill="1" applyBorder="1" applyAlignment="1" applyProtection="1">
      <alignment horizontal="left" vertical="center" wrapText="1"/>
    </xf>
    <xf numFmtId="0" fontId="17" fillId="5" borderId="11" xfId="0" applyNumberFormat="1" applyFont="1" applyFill="1" applyBorder="1" applyAlignment="1" applyProtection="1">
      <alignment horizontal="left" vertical="center" wrapText="1"/>
    </xf>
    <xf numFmtId="0" fontId="17" fillId="0" borderId="1" xfId="0" applyNumberFormat="1" applyFont="1" applyFill="1" applyBorder="1" applyAlignment="1" applyProtection="1">
      <alignment horizontal="left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7" fillId="0" borderId="4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/>
    </xf>
    <xf numFmtId="0" fontId="25" fillId="0" borderId="4" xfId="0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 applyProtection="1">
      <alignment horizontal="left" vertical="center" wrapText="1"/>
    </xf>
    <xf numFmtId="0" fontId="17" fillId="0" borderId="4" xfId="0" applyNumberFormat="1" applyFont="1" applyFill="1" applyBorder="1" applyAlignment="1" applyProtection="1">
      <alignment horizontal="left" vertical="center" wrapText="1"/>
    </xf>
    <xf numFmtId="0" fontId="17" fillId="7" borderId="3" xfId="0" applyNumberFormat="1" applyFont="1" applyFill="1" applyBorder="1" applyAlignment="1" applyProtection="1">
      <alignment horizontal="left" vertical="center" wrapText="1"/>
    </xf>
    <xf numFmtId="0" fontId="27" fillId="7" borderId="3" xfId="0" applyFont="1" applyFill="1" applyBorder="1" applyAlignment="1">
      <alignment horizontal="left" vertical="center" wrapText="1"/>
    </xf>
    <xf numFmtId="0" fontId="22" fillId="0" borderId="6" xfId="0" applyNumberFormat="1" applyFont="1" applyFill="1" applyBorder="1" applyAlignment="1" applyProtection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17" fillId="4" borderId="1" xfId="0" applyNumberFormat="1" applyFont="1" applyFill="1" applyBorder="1" applyAlignment="1" applyProtection="1">
      <alignment horizontal="left" vertical="center" wrapText="1"/>
    </xf>
    <xf numFmtId="0" fontId="27" fillId="4" borderId="2" xfId="0" applyFont="1" applyFill="1" applyBorder="1" applyAlignment="1">
      <alignment horizontal="left" vertical="center" wrapText="1"/>
    </xf>
    <xf numFmtId="0" fontId="27" fillId="4" borderId="4" xfId="0" applyFont="1" applyFill="1" applyBorder="1" applyAlignment="1">
      <alignment horizontal="left" vertical="center" wrapText="1"/>
    </xf>
    <xf numFmtId="0" fontId="17" fillId="7" borderId="10" xfId="0" applyNumberFormat="1" applyFont="1" applyFill="1" applyBorder="1" applyAlignment="1" applyProtection="1">
      <alignment horizontal="left" vertical="center" wrapText="1"/>
    </xf>
    <xf numFmtId="0" fontId="27" fillId="7" borderId="5" xfId="0" applyFont="1" applyFill="1" applyBorder="1" applyAlignment="1">
      <alignment horizontal="left" vertical="center" wrapText="1"/>
    </xf>
    <xf numFmtId="0" fontId="27" fillId="7" borderId="11" xfId="0" applyFont="1" applyFill="1" applyBorder="1" applyAlignment="1">
      <alignment horizontal="left" vertical="center" wrapText="1"/>
    </xf>
    <xf numFmtId="0" fontId="17" fillId="7" borderId="1" xfId="0" applyNumberFormat="1" applyFont="1" applyFill="1" applyBorder="1" applyAlignment="1" applyProtection="1">
      <alignment horizontal="left" vertical="center" wrapText="1"/>
    </xf>
    <xf numFmtId="0" fontId="27" fillId="7" borderId="2" xfId="0" applyFont="1" applyFill="1" applyBorder="1" applyAlignment="1">
      <alignment horizontal="left" vertical="center" wrapText="1"/>
    </xf>
    <xf numFmtId="0" fontId="27" fillId="7" borderId="4" xfId="0" applyFont="1" applyFill="1" applyBorder="1" applyAlignment="1">
      <alignment horizontal="left" vertical="center" wrapText="1"/>
    </xf>
    <xf numFmtId="0" fontId="17" fillId="4" borderId="13" xfId="0" applyNumberFormat="1" applyFont="1" applyFill="1" applyBorder="1" applyAlignment="1" applyProtection="1">
      <alignment horizontal="left" vertical="center" wrapText="1"/>
    </xf>
    <xf numFmtId="0" fontId="27" fillId="4" borderId="14" xfId="0" applyFont="1" applyFill="1" applyBorder="1" applyAlignment="1">
      <alignment horizontal="left" vertical="center" wrapText="1"/>
    </xf>
    <xf numFmtId="0" fontId="27" fillId="4" borderId="15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/>
    </xf>
    <xf numFmtId="0" fontId="22" fillId="2" borderId="1" xfId="0" applyNumberFormat="1" applyFont="1" applyFill="1" applyBorder="1" applyAlignment="1" applyProtection="1">
      <alignment horizontal="left" vertical="center"/>
    </xf>
    <xf numFmtId="0" fontId="27" fillId="0" borderId="2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7" fillId="0" borderId="2" xfId="0" applyNumberFormat="1" applyFont="1" applyFill="1" applyBorder="1" applyAlignment="1" applyProtection="1">
      <alignment horizontal="left" vertical="center"/>
    </xf>
    <xf numFmtId="0" fontId="17" fillId="0" borderId="4" xfId="0" applyNumberFormat="1" applyFont="1" applyFill="1" applyBorder="1" applyAlignment="1" applyProtection="1">
      <alignment horizontal="left" vertical="center"/>
    </xf>
    <xf numFmtId="0" fontId="22" fillId="0" borderId="2" xfId="0" applyNumberFormat="1" applyFont="1" applyFill="1" applyBorder="1" applyAlignment="1" applyProtection="1">
      <alignment horizontal="left" vertical="center" wrapText="1"/>
    </xf>
    <xf numFmtId="0" fontId="22" fillId="0" borderId="4" xfId="0" applyNumberFormat="1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7" fillId="6" borderId="2" xfId="0" applyNumberFormat="1" applyFont="1" applyFill="1" applyBorder="1" applyAlignment="1" applyProtection="1">
      <alignment horizontal="left" vertical="center" wrapText="1"/>
    </xf>
    <xf numFmtId="0" fontId="17" fillId="6" borderId="4" xfId="0" applyNumberFormat="1" applyFont="1" applyFill="1" applyBorder="1" applyAlignment="1" applyProtection="1">
      <alignment horizontal="left" vertical="center" wrapText="1"/>
    </xf>
    <xf numFmtId="0" fontId="22" fillId="2" borderId="2" xfId="0" applyNumberFormat="1" applyFont="1" applyFill="1" applyBorder="1" applyAlignment="1" applyProtection="1">
      <alignment horizontal="left" vertical="center" wrapText="1"/>
    </xf>
    <xf numFmtId="0" fontId="22" fillId="2" borderId="4" xfId="0" applyNumberFormat="1" applyFont="1" applyFill="1" applyBorder="1" applyAlignment="1" applyProtection="1">
      <alignment horizontal="left" vertical="center" wrapText="1"/>
    </xf>
    <xf numFmtId="0" fontId="17" fillId="5" borderId="1" xfId="0" applyNumberFormat="1" applyFont="1" applyFill="1" applyBorder="1" applyAlignment="1" applyProtection="1">
      <alignment horizontal="left" vertical="center"/>
    </xf>
    <xf numFmtId="0" fontId="27" fillId="5" borderId="2" xfId="0" applyFont="1" applyFill="1" applyBorder="1" applyAlignment="1">
      <alignment horizontal="left" vertical="center"/>
    </xf>
    <xf numFmtId="0" fontId="27" fillId="5" borderId="4" xfId="0" applyFont="1" applyFill="1" applyBorder="1" applyAlignment="1">
      <alignment horizontal="left" vertical="center"/>
    </xf>
    <xf numFmtId="0" fontId="17" fillId="6" borderId="13" xfId="0" applyNumberFormat="1" applyFont="1" applyFill="1" applyBorder="1" applyAlignment="1" applyProtection="1">
      <alignment horizontal="left" vertical="center" wrapText="1"/>
    </xf>
    <xf numFmtId="0" fontId="27" fillId="6" borderId="14" xfId="0" applyFont="1" applyFill="1" applyBorder="1" applyAlignment="1">
      <alignment horizontal="left" vertical="center" wrapText="1"/>
    </xf>
    <xf numFmtId="0" fontId="27" fillId="6" borderId="15" xfId="0" applyFont="1" applyFill="1" applyBorder="1" applyAlignment="1">
      <alignment horizontal="left" vertical="center" wrapText="1"/>
    </xf>
    <xf numFmtId="1" fontId="22" fillId="2" borderId="1" xfId="0" applyNumberFormat="1" applyFont="1" applyFill="1" applyBorder="1" applyAlignment="1" applyProtection="1">
      <alignment horizontal="left" vertical="center"/>
    </xf>
  </cellXfs>
  <cellStyles count="9">
    <cellStyle name="Hyperlink 2" xfId="8"/>
    <cellStyle name="Hyperlink 3" xfId="2"/>
    <cellStyle name="Normal 2" xfId="3"/>
    <cellStyle name="Normal 3" xfId="4"/>
    <cellStyle name="Normal_Sheet1" xfId="5"/>
    <cellStyle name="Normalno" xfId="0" builtinId="0"/>
    <cellStyle name="Normalno 2" xfId="1"/>
    <cellStyle name="Obično_GFI-POD ver. 1.0.5" xfId="6"/>
    <cellStyle name="Zarez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5"/>
  <sheetViews>
    <sheetView workbookViewId="0">
      <selection activeCell="I10" sqref="I10:I16"/>
    </sheetView>
  </sheetViews>
  <sheetFormatPr defaultRowHeight="15" x14ac:dyDescent="0.25"/>
  <cols>
    <col min="6" max="10" width="25.28515625" customWidth="1"/>
    <col min="11" max="11" width="11.5703125" customWidth="1"/>
    <col min="12" max="12" width="15.7109375" hidden="1" customWidth="1"/>
  </cols>
  <sheetData>
    <row r="1" spans="2:12" ht="42" customHeight="1" x14ac:dyDescent="0.25">
      <c r="B1" s="241" t="s">
        <v>283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</row>
    <row r="2" spans="2:12" ht="6.75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</row>
    <row r="3" spans="2:12" ht="15.75" customHeight="1" x14ac:dyDescent="0.25">
      <c r="B3" s="241" t="s">
        <v>10</v>
      </c>
      <c r="C3" s="241"/>
      <c r="D3" s="241"/>
      <c r="E3" s="241"/>
      <c r="F3" s="241"/>
      <c r="G3" s="241"/>
      <c r="H3" s="241"/>
      <c r="I3" s="241"/>
      <c r="J3" s="241"/>
      <c r="K3" s="241"/>
      <c r="L3" s="241"/>
    </row>
    <row r="4" spans="2:12" ht="19.5" customHeight="1" x14ac:dyDescent="0.25">
      <c r="B4" s="270"/>
      <c r="C4" s="270"/>
      <c r="D4" s="270"/>
      <c r="E4" s="19"/>
      <c r="F4" s="19"/>
      <c r="G4" s="19"/>
      <c r="H4" s="19"/>
      <c r="I4" s="19"/>
      <c r="J4" s="3"/>
      <c r="K4" s="3"/>
    </row>
    <row r="5" spans="2:12" ht="18" customHeight="1" x14ac:dyDescent="0.25">
      <c r="B5" s="241" t="s">
        <v>50</v>
      </c>
      <c r="C5" s="241"/>
      <c r="D5" s="241"/>
      <c r="E5" s="241"/>
      <c r="F5" s="241"/>
      <c r="G5" s="241"/>
      <c r="H5" s="241"/>
      <c r="I5" s="241"/>
      <c r="J5" s="241"/>
      <c r="K5" s="241"/>
      <c r="L5" s="241"/>
    </row>
    <row r="6" spans="2:12" ht="18" customHeight="1" x14ac:dyDescent="0.25">
      <c r="B6" s="37"/>
      <c r="C6" s="39"/>
      <c r="D6" s="39"/>
      <c r="E6" s="39"/>
      <c r="F6" s="39"/>
      <c r="G6" s="39"/>
      <c r="H6" s="39"/>
      <c r="I6" s="39"/>
      <c r="J6" s="39"/>
      <c r="K6" s="39"/>
    </row>
    <row r="7" spans="2:12" x14ac:dyDescent="0.25">
      <c r="B7" s="258" t="s">
        <v>51</v>
      </c>
      <c r="C7" s="258"/>
      <c r="D7" s="258"/>
      <c r="E7" s="258"/>
      <c r="F7" s="258"/>
      <c r="G7" s="4"/>
      <c r="H7" s="4"/>
      <c r="I7" s="4"/>
      <c r="J7" s="4"/>
      <c r="K7" s="20"/>
    </row>
    <row r="8" spans="2:12" ht="25.5" x14ac:dyDescent="0.25">
      <c r="B8" s="259" t="s">
        <v>7</v>
      </c>
      <c r="C8" s="260"/>
      <c r="D8" s="260"/>
      <c r="E8" s="260"/>
      <c r="F8" s="261"/>
      <c r="G8" s="25" t="s">
        <v>284</v>
      </c>
      <c r="H8" s="1" t="s">
        <v>252</v>
      </c>
      <c r="I8" s="1" t="s">
        <v>253</v>
      </c>
      <c r="J8" s="25" t="s">
        <v>285</v>
      </c>
      <c r="K8" s="1" t="s">
        <v>13</v>
      </c>
      <c r="L8" s="1" t="s">
        <v>42</v>
      </c>
    </row>
    <row r="9" spans="2:12" s="28" customFormat="1" ht="11.25" x14ac:dyDescent="0.2">
      <c r="B9" s="250">
        <v>1</v>
      </c>
      <c r="C9" s="250"/>
      <c r="D9" s="250"/>
      <c r="E9" s="250"/>
      <c r="F9" s="251"/>
      <c r="G9" s="27">
        <v>2</v>
      </c>
      <c r="H9" s="26">
        <v>3</v>
      </c>
      <c r="I9" s="26">
        <v>4</v>
      </c>
      <c r="J9" s="26">
        <v>5</v>
      </c>
      <c r="K9" s="26" t="s">
        <v>15</v>
      </c>
      <c r="L9" s="26" t="s">
        <v>209</v>
      </c>
    </row>
    <row r="10" spans="2:12" ht="15" customHeight="1" x14ac:dyDescent="0.25">
      <c r="B10" s="252" t="s">
        <v>0</v>
      </c>
      <c r="C10" s="253"/>
      <c r="D10" s="253"/>
      <c r="E10" s="253"/>
      <c r="F10" s="254"/>
      <c r="G10" s="49">
        <v>1781344.81</v>
      </c>
      <c r="H10" s="49">
        <v>1926744</v>
      </c>
      <c r="I10" s="49">
        <v>0</v>
      </c>
      <c r="J10" s="49">
        <f>SUM(J11+J12)</f>
        <v>1959263.99</v>
      </c>
      <c r="K10" s="49">
        <f>(J10/G10)*100</f>
        <v>109.98791356963618</v>
      </c>
      <c r="L10" s="71">
        <f>(J10/H10)*100</f>
        <v>101.68782100787649</v>
      </c>
    </row>
    <row r="11" spans="2:12" ht="15" customHeight="1" x14ac:dyDescent="0.25">
      <c r="B11" s="255" t="s">
        <v>43</v>
      </c>
      <c r="C11" s="256"/>
      <c r="D11" s="256"/>
      <c r="E11" s="256"/>
      <c r="F11" s="257"/>
      <c r="G11" s="48">
        <v>1780383.5</v>
      </c>
      <c r="H11" s="48">
        <v>1925744</v>
      </c>
      <c r="I11" s="49">
        <v>0</v>
      </c>
      <c r="J11" s="62">
        <v>1958785.48</v>
      </c>
      <c r="K11" s="49">
        <f t="shared" ref="K11:K16" si="0">(J11/G11)*100</f>
        <v>110.02042425129193</v>
      </c>
      <c r="L11" s="71">
        <f t="shared" ref="L11:L16" si="1">(J11/H11)*100</f>
        <v>101.71577738266353</v>
      </c>
    </row>
    <row r="12" spans="2:12" x14ac:dyDescent="0.25">
      <c r="B12" s="262" t="s">
        <v>48</v>
      </c>
      <c r="C12" s="263"/>
      <c r="D12" s="263"/>
      <c r="E12" s="263"/>
      <c r="F12" s="264"/>
      <c r="G12" s="48">
        <v>961.31</v>
      </c>
      <c r="H12" s="48">
        <v>1000</v>
      </c>
      <c r="I12" s="49">
        <v>0</v>
      </c>
      <c r="J12" s="48">
        <v>478.51</v>
      </c>
      <c r="K12" s="49">
        <f t="shared" si="0"/>
        <v>49.776866983595305</v>
      </c>
      <c r="L12" s="71">
        <f t="shared" si="1"/>
        <v>47.850999999999999</v>
      </c>
    </row>
    <row r="13" spans="2:12" x14ac:dyDescent="0.25">
      <c r="B13" s="21" t="s">
        <v>1</v>
      </c>
      <c r="C13" s="38"/>
      <c r="D13" s="38"/>
      <c r="E13" s="38"/>
      <c r="F13" s="38"/>
      <c r="G13" s="49">
        <v>1775937.02</v>
      </c>
      <c r="H13" s="49">
        <v>1946744</v>
      </c>
      <c r="I13" s="49">
        <v>0</v>
      </c>
      <c r="J13" s="49">
        <f>SUM(J14+J15)</f>
        <v>2081243.8599999999</v>
      </c>
      <c r="K13" s="49">
        <f t="shared" si="0"/>
        <v>117.19131008373257</v>
      </c>
      <c r="L13" s="71">
        <f t="shared" si="1"/>
        <v>106.90896491783202</v>
      </c>
    </row>
    <row r="14" spans="2:12" ht="15" customHeight="1" x14ac:dyDescent="0.25">
      <c r="B14" s="243" t="s">
        <v>44</v>
      </c>
      <c r="C14" s="244"/>
      <c r="D14" s="244"/>
      <c r="E14" s="244"/>
      <c r="F14" s="245"/>
      <c r="G14" s="48">
        <v>1760849.37</v>
      </c>
      <c r="H14" s="48">
        <v>1924744</v>
      </c>
      <c r="I14" s="49">
        <v>0</v>
      </c>
      <c r="J14" s="48">
        <v>2074834.15</v>
      </c>
      <c r="K14" s="49">
        <f t="shared" si="0"/>
        <v>117.83143892654483</v>
      </c>
      <c r="L14" s="71">
        <f t="shared" si="1"/>
        <v>107.7979279322341</v>
      </c>
    </row>
    <row r="15" spans="2:12" x14ac:dyDescent="0.25">
      <c r="B15" s="246" t="s">
        <v>45</v>
      </c>
      <c r="C15" s="247"/>
      <c r="D15" s="247"/>
      <c r="E15" s="247"/>
      <c r="F15" s="248"/>
      <c r="G15" s="50">
        <v>15087.65</v>
      </c>
      <c r="H15" s="48">
        <v>22000</v>
      </c>
      <c r="I15" s="49">
        <v>0</v>
      </c>
      <c r="J15" s="50">
        <v>6409.71</v>
      </c>
      <c r="K15" s="49">
        <f t="shared" si="0"/>
        <v>42.483156754033928</v>
      </c>
      <c r="L15" s="71">
        <f t="shared" si="1"/>
        <v>29.135045454545455</v>
      </c>
    </row>
    <row r="16" spans="2:12" ht="15" customHeight="1" x14ac:dyDescent="0.25">
      <c r="B16" s="266" t="s">
        <v>52</v>
      </c>
      <c r="C16" s="267"/>
      <c r="D16" s="267"/>
      <c r="E16" s="267"/>
      <c r="F16" s="268"/>
      <c r="G16" s="51">
        <v>5407.79</v>
      </c>
      <c r="H16" s="49">
        <v>20000</v>
      </c>
      <c r="I16" s="49">
        <v>0</v>
      </c>
      <c r="J16" s="49">
        <v>-121979.87</v>
      </c>
      <c r="K16" s="49">
        <f t="shared" si="0"/>
        <v>-2255.6325227126054</v>
      </c>
      <c r="L16" s="51">
        <f t="shared" si="1"/>
        <v>-609.89935000000003</v>
      </c>
    </row>
    <row r="17" spans="1:43" ht="18" x14ac:dyDescent="0.25">
      <c r="B17" s="19"/>
      <c r="C17" s="18"/>
      <c r="D17" s="18"/>
      <c r="E17" s="18"/>
      <c r="F17" s="18"/>
      <c r="G17" s="52"/>
      <c r="H17" s="52"/>
      <c r="I17" s="53"/>
      <c r="J17" s="53"/>
      <c r="K17" s="53"/>
      <c r="L17" s="53"/>
    </row>
    <row r="18" spans="1:43" ht="18" customHeight="1" x14ac:dyDescent="0.25">
      <c r="B18" s="258" t="s">
        <v>53</v>
      </c>
      <c r="C18" s="258"/>
      <c r="D18" s="258"/>
      <c r="E18" s="258"/>
      <c r="F18" s="258"/>
      <c r="G18" s="52"/>
      <c r="H18" s="52"/>
      <c r="I18" s="53"/>
      <c r="J18" s="53"/>
      <c r="K18" s="53"/>
      <c r="L18" s="53"/>
    </row>
    <row r="19" spans="1:43" ht="25.5" x14ac:dyDescent="0.25">
      <c r="B19" s="259" t="s">
        <v>7</v>
      </c>
      <c r="C19" s="260"/>
      <c r="D19" s="260"/>
      <c r="E19" s="260"/>
      <c r="F19" s="261"/>
      <c r="G19" s="54" t="s">
        <v>254</v>
      </c>
      <c r="H19" s="55" t="s">
        <v>252</v>
      </c>
      <c r="I19" s="55" t="s">
        <v>253</v>
      </c>
      <c r="J19" s="54" t="s">
        <v>294</v>
      </c>
      <c r="K19" s="55" t="s">
        <v>13</v>
      </c>
      <c r="L19" s="55" t="s">
        <v>42</v>
      </c>
    </row>
    <row r="20" spans="1:43" s="28" customFormat="1" x14ac:dyDescent="0.25">
      <c r="B20" s="250">
        <v>1</v>
      </c>
      <c r="C20" s="250"/>
      <c r="D20" s="250"/>
      <c r="E20" s="250"/>
      <c r="F20" s="251"/>
      <c r="G20" s="57">
        <v>2</v>
      </c>
      <c r="H20" s="58">
        <v>3</v>
      </c>
      <c r="I20" s="58">
        <v>4</v>
      </c>
      <c r="J20" s="58">
        <v>5</v>
      </c>
      <c r="K20" s="56" t="s">
        <v>15</v>
      </c>
      <c r="L20" s="56" t="s">
        <v>16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ht="15.75" customHeight="1" x14ac:dyDescent="0.25">
      <c r="A21" s="28"/>
      <c r="B21" s="255" t="s">
        <v>46</v>
      </c>
      <c r="C21" s="256"/>
      <c r="D21" s="256"/>
      <c r="E21" s="256"/>
      <c r="F21" s="257"/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</row>
    <row r="22" spans="1:43" x14ac:dyDescent="0.25">
      <c r="A22" s="28"/>
      <c r="B22" s="255" t="s">
        <v>47</v>
      </c>
      <c r="C22" s="274"/>
      <c r="D22" s="274"/>
      <c r="E22" s="274"/>
      <c r="F22" s="274"/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</row>
    <row r="23" spans="1:43" s="40" customFormat="1" ht="15" customHeight="1" x14ac:dyDescent="0.25">
      <c r="A23" s="28"/>
      <c r="B23" s="271" t="s">
        <v>49</v>
      </c>
      <c r="C23" s="272"/>
      <c r="D23" s="272"/>
      <c r="E23" s="272"/>
      <c r="F23" s="273"/>
      <c r="G23" s="49">
        <v>0</v>
      </c>
      <c r="H23" s="49">
        <f t="shared" ref="H23" si="2">H21-H22</f>
        <v>0</v>
      </c>
      <c r="I23" s="50">
        <v>0</v>
      </c>
      <c r="J23" s="50">
        <v>0</v>
      </c>
      <c r="K23" s="49">
        <v>0</v>
      </c>
      <c r="L23" s="49">
        <v>0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s="40" customFormat="1" ht="15" customHeight="1" x14ac:dyDescent="0.25">
      <c r="A24" s="28"/>
      <c r="B24" s="271" t="s">
        <v>54</v>
      </c>
      <c r="C24" s="272"/>
      <c r="D24" s="272"/>
      <c r="E24" s="272"/>
      <c r="F24" s="273"/>
      <c r="G24" s="49">
        <v>121833.95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x14ac:dyDescent="0.25">
      <c r="A25" s="28"/>
      <c r="B25" s="266" t="s">
        <v>55</v>
      </c>
      <c r="C25" s="269"/>
      <c r="D25" s="269"/>
      <c r="E25" s="269"/>
      <c r="F25" s="269"/>
      <c r="G25" s="49">
        <v>0</v>
      </c>
      <c r="H25" s="49">
        <v>20000</v>
      </c>
      <c r="I25" s="49">
        <v>0</v>
      </c>
      <c r="J25" s="49">
        <v>-121979.87</v>
      </c>
      <c r="K25" s="49">
        <v>0</v>
      </c>
      <c r="L25" s="49">
        <v>0</v>
      </c>
    </row>
    <row r="26" spans="1:43" ht="15.75" x14ac:dyDescent="0.25">
      <c r="B26" s="15"/>
      <c r="C26" s="16"/>
      <c r="D26" s="16"/>
      <c r="E26" s="16"/>
      <c r="F26" s="16"/>
      <c r="G26" s="17"/>
      <c r="H26" s="17"/>
      <c r="I26" s="17"/>
      <c r="J26" s="17"/>
      <c r="K26" s="17"/>
    </row>
    <row r="27" spans="1:43" ht="15.75" x14ac:dyDescent="0.25">
      <c r="B27" s="275" t="s">
        <v>59</v>
      </c>
      <c r="C27" s="275"/>
      <c r="D27" s="275"/>
      <c r="E27" s="275"/>
      <c r="F27" s="275"/>
      <c r="G27" s="275"/>
      <c r="H27" s="275"/>
      <c r="I27" s="275"/>
      <c r="J27" s="275"/>
      <c r="K27" s="275"/>
      <c r="L27" s="275"/>
    </row>
    <row r="28" spans="1:43" ht="15.75" x14ac:dyDescent="0.25">
      <c r="B28" s="15"/>
      <c r="C28" s="16"/>
      <c r="D28" s="16"/>
      <c r="E28" s="16"/>
      <c r="F28" s="16"/>
      <c r="G28" s="17"/>
      <c r="H28" s="17"/>
      <c r="I28" s="17"/>
      <c r="J28" s="17"/>
      <c r="K28" s="17"/>
    </row>
    <row r="29" spans="1:43" ht="15" customHeight="1" x14ac:dyDescent="0.25">
      <c r="B29" s="249"/>
      <c r="C29" s="249"/>
      <c r="D29" s="249"/>
      <c r="E29" s="249"/>
      <c r="F29" s="249"/>
      <c r="G29" s="249"/>
      <c r="H29" s="249"/>
      <c r="I29" s="249"/>
      <c r="J29" s="249"/>
      <c r="K29" s="249"/>
      <c r="L29" s="249"/>
    </row>
    <row r="30" spans="1:43" x14ac:dyDescent="0.25">
      <c r="B30" s="36"/>
      <c r="C30" s="36"/>
      <c r="D30" s="36"/>
      <c r="E30" s="36"/>
      <c r="F30" s="36"/>
      <c r="G30" s="36"/>
      <c r="H30" s="36"/>
      <c r="I30" s="36"/>
      <c r="J30" s="36"/>
      <c r="K30" s="36"/>
    </row>
    <row r="31" spans="1:43" ht="15" customHeight="1" x14ac:dyDescent="0.25">
      <c r="B31" s="249" t="s">
        <v>56</v>
      </c>
      <c r="C31" s="249"/>
      <c r="D31" s="249"/>
      <c r="E31" s="249"/>
      <c r="F31" s="249"/>
      <c r="G31" s="249"/>
      <c r="H31" s="249"/>
      <c r="I31" s="249"/>
      <c r="J31" s="249"/>
      <c r="K31" s="249"/>
      <c r="L31" s="249"/>
    </row>
    <row r="32" spans="1:43" ht="36.75" customHeight="1" x14ac:dyDescent="0.25"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</row>
    <row r="33" spans="2:12" x14ac:dyDescent="0.25">
      <c r="B33" s="242"/>
      <c r="C33" s="242"/>
      <c r="D33" s="242"/>
      <c r="E33" s="242"/>
      <c r="F33" s="242"/>
      <c r="G33" s="242"/>
      <c r="H33" s="242"/>
      <c r="I33" s="242"/>
      <c r="J33" s="242"/>
      <c r="K33" s="242"/>
    </row>
    <row r="34" spans="2:12" ht="15" customHeight="1" x14ac:dyDescent="0.25">
      <c r="B34" s="265"/>
      <c r="C34" s="265"/>
      <c r="D34" s="265"/>
      <c r="E34" s="265"/>
      <c r="F34" s="265"/>
      <c r="G34" s="265"/>
      <c r="H34" s="265"/>
      <c r="I34" s="265"/>
      <c r="J34" s="265"/>
      <c r="K34" s="265"/>
      <c r="L34" s="265"/>
    </row>
    <row r="35" spans="2:12" x14ac:dyDescent="0.25">
      <c r="B35" s="265"/>
      <c r="C35" s="265"/>
      <c r="D35" s="265"/>
      <c r="E35" s="265"/>
      <c r="F35" s="265"/>
      <c r="G35" s="265"/>
      <c r="H35" s="265"/>
      <c r="I35" s="265"/>
      <c r="J35" s="265"/>
      <c r="K35" s="265"/>
      <c r="L35" s="265"/>
    </row>
  </sheetData>
  <mergeCells count="27">
    <mergeCell ref="B34:L35"/>
    <mergeCell ref="B16:F16"/>
    <mergeCell ref="B25:F25"/>
    <mergeCell ref="B4:D4"/>
    <mergeCell ref="B24:F24"/>
    <mergeCell ref="B19:F19"/>
    <mergeCell ref="B20:F20"/>
    <mergeCell ref="B22:F22"/>
    <mergeCell ref="B23:F23"/>
    <mergeCell ref="B21:F21"/>
    <mergeCell ref="B27:L27"/>
    <mergeCell ref="B1:L1"/>
    <mergeCell ref="B3:L3"/>
    <mergeCell ref="B5:L5"/>
    <mergeCell ref="B33:F33"/>
    <mergeCell ref="G33:K33"/>
    <mergeCell ref="B14:F14"/>
    <mergeCell ref="B15:F15"/>
    <mergeCell ref="B29:L29"/>
    <mergeCell ref="B31:L32"/>
    <mergeCell ref="B9:F9"/>
    <mergeCell ref="B10:F10"/>
    <mergeCell ref="B11:F11"/>
    <mergeCell ref="B7:F7"/>
    <mergeCell ref="B8:F8"/>
    <mergeCell ref="B12:F12"/>
    <mergeCell ref="B18:F18"/>
  </mergeCells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"/>
  <sheetViews>
    <sheetView tabSelected="1" topLeftCell="A55" workbookViewId="0">
      <selection activeCell="P80" sqref="P80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4.7109375" customWidth="1"/>
    <col min="7" max="10" width="25.28515625" customWidth="1"/>
    <col min="11" max="12" width="15.7109375" customWidth="1"/>
  </cols>
  <sheetData>
    <row r="1" spans="2:12" ht="15.75" customHeight="1" x14ac:dyDescent="0.25">
      <c r="B1" s="241" t="s">
        <v>10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</row>
    <row r="2" spans="2:12" ht="18" x14ac:dyDescent="0.25">
      <c r="B2" s="2"/>
      <c r="C2" s="2"/>
      <c r="D2" s="2"/>
      <c r="E2" s="19"/>
      <c r="F2" s="2"/>
      <c r="G2" s="2"/>
      <c r="H2" s="2"/>
      <c r="I2" s="2"/>
      <c r="J2" s="3"/>
      <c r="K2" s="3"/>
    </row>
    <row r="3" spans="2:12" ht="18" customHeight="1" x14ac:dyDescent="0.25">
      <c r="B3" s="241" t="s">
        <v>57</v>
      </c>
      <c r="C3" s="241"/>
      <c r="D3" s="241"/>
      <c r="E3" s="241"/>
      <c r="F3" s="241"/>
      <c r="G3" s="241"/>
      <c r="H3" s="241"/>
      <c r="I3" s="241"/>
      <c r="J3" s="241"/>
      <c r="K3" s="241"/>
      <c r="L3" s="241"/>
    </row>
    <row r="4" spans="2:12" ht="18" x14ac:dyDescent="0.25">
      <c r="B4" s="2"/>
      <c r="C4" s="2"/>
      <c r="D4" s="2"/>
      <c r="E4" s="19"/>
      <c r="F4" s="2"/>
      <c r="G4" s="2"/>
      <c r="H4" s="2"/>
      <c r="I4" s="2"/>
      <c r="J4" s="3"/>
      <c r="K4" s="3"/>
    </row>
    <row r="5" spans="2:12" ht="15.75" customHeight="1" x14ac:dyDescent="0.25">
      <c r="B5" s="241" t="s">
        <v>14</v>
      </c>
      <c r="C5" s="241"/>
      <c r="D5" s="241"/>
      <c r="E5" s="241"/>
      <c r="F5" s="241"/>
      <c r="G5" s="241"/>
      <c r="H5" s="241"/>
      <c r="I5" s="241"/>
      <c r="J5" s="241"/>
      <c r="K5" s="241"/>
      <c r="L5" s="241"/>
    </row>
    <row r="6" spans="2:12" ht="25.5" x14ac:dyDescent="0.25">
      <c r="B6" s="276" t="s">
        <v>7</v>
      </c>
      <c r="C6" s="277"/>
      <c r="D6" s="277"/>
      <c r="E6" s="277"/>
      <c r="F6" s="278"/>
      <c r="G6" s="41" t="s">
        <v>286</v>
      </c>
      <c r="H6" s="41" t="s">
        <v>252</v>
      </c>
      <c r="I6" s="41" t="s">
        <v>253</v>
      </c>
      <c r="J6" s="41" t="s">
        <v>285</v>
      </c>
      <c r="K6" s="41" t="s">
        <v>13</v>
      </c>
      <c r="L6" s="41" t="s">
        <v>42</v>
      </c>
    </row>
    <row r="7" spans="2:12" ht="16.5" customHeight="1" x14ac:dyDescent="0.25">
      <c r="B7" s="276">
        <v>1</v>
      </c>
      <c r="C7" s="277"/>
      <c r="D7" s="277"/>
      <c r="E7" s="277"/>
      <c r="F7" s="278"/>
      <c r="G7" s="41">
        <v>2</v>
      </c>
      <c r="H7" s="41">
        <v>3</v>
      </c>
      <c r="I7" s="41">
        <v>4</v>
      </c>
      <c r="J7" s="41">
        <v>5</v>
      </c>
      <c r="K7" s="41" t="s">
        <v>15</v>
      </c>
      <c r="L7" s="41" t="s">
        <v>209</v>
      </c>
    </row>
    <row r="8" spans="2:12" x14ac:dyDescent="0.25">
      <c r="B8" s="7"/>
      <c r="C8" s="7"/>
      <c r="D8" s="7"/>
      <c r="E8" s="7"/>
      <c r="F8" s="7" t="s">
        <v>139</v>
      </c>
      <c r="G8" s="5">
        <v>0</v>
      </c>
      <c r="H8" s="5"/>
      <c r="I8" s="5"/>
      <c r="J8" s="29"/>
      <c r="K8" s="29"/>
      <c r="L8" s="29"/>
    </row>
    <row r="9" spans="2:12" ht="15.75" customHeight="1" x14ac:dyDescent="0.25">
      <c r="B9" s="7">
        <v>6</v>
      </c>
      <c r="C9" s="7"/>
      <c r="D9" s="7"/>
      <c r="E9" s="7"/>
      <c r="F9" s="7" t="s">
        <v>2</v>
      </c>
      <c r="G9" s="62">
        <v>1780383.5</v>
      </c>
      <c r="H9" s="61">
        <f>SUM(H10+H16+H19+H22+H29)</f>
        <v>1925744</v>
      </c>
      <c r="I9" s="61">
        <v>0</v>
      </c>
      <c r="J9" s="62">
        <f>SUM(J10+J16+J19+J22+J29)</f>
        <v>1958785.4800000002</v>
      </c>
      <c r="K9" s="72">
        <f>(J9/G9)*100</f>
        <v>110.02042425129194</v>
      </c>
      <c r="L9" s="72">
        <f>(J9/H9)*100</f>
        <v>101.71577738266355</v>
      </c>
    </row>
    <row r="10" spans="2:12" ht="25.5" x14ac:dyDescent="0.25">
      <c r="B10" s="7"/>
      <c r="C10" s="7">
        <v>63</v>
      </c>
      <c r="D10" s="7"/>
      <c r="E10" s="7"/>
      <c r="F10" s="7" t="s">
        <v>17</v>
      </c>
      <c r="G10" s="62">
        <v>1578259.78</v>
      </c>
      <c r="H10" s="61">
        <v>1708600</v>
      </c>
      <c r="I10" s="61">
        <v>0</v>
      </c>
      <c r="J10" s="62">
        <v>1686773.28</v>
      </c>
      <c r="K10" s="72">
        <f t="shared" ref="K10:K44" si="0">(J10/G10)*100</f>
        <v>106.87551576585193</v>
      </c>
      <c r="L10" s="72">
        <f t="shared" ref="L10:L44" si="1">(J10/H10)*100</f>
        <v>98.72253775020485</v>
      </c>
    </row>
    <row r="11" spans="2:12" ht="30" customHeight="1" x14ac:dyDescent="0.25">
      <c r="B11" s="24"/>
      <c r="C11" s="24"/>
      <c r="D11" s="24">
        <v>636</v>
      </c>
      <c r="E11" s="24"/>
      <c r="F11" s="63" t="s">
        <v>70</v>
      </c>
      <c r="G11" s="62">
        <v>1578006.07</v>
      </c>
      <c r="H11" s="61">
        <v>1708600</v>
      </c>
      <c r="I11" s="61">
        <v>0</v>
      </c>
      <c r="J11" s="62">
        <f>SUM(J12+J13)</f>
        <v>1686473.28</v>
      </c>
      <c r="K11" s="72">
        <f t="shared" si="0"/>
        <v>106.87368775457244</v>
      </c>
      <c r="L11" s="72">
        <f t="shared" si="1"/>
        <v>98.704979515392722</v>
      </c>
    </row>
    <row r="12" spans="2:12" ht="30" customHeight="1" x14ac:dyDescent="0.25">
      <c r="B12" s="8"/>
      <c r="C12" s="8"/>
      <c r="D12" s="8"/>
      <c r="E12" s="8">
        <v>6361</v>
      </c>
      <c r="F12" s="30" t="s">
        <v>70</v>
      </c>
      <c r="G12" s="60">
        <v>1577436.07</v>
      </c>
      <c r="H12" s="59">
        <v>1705600</v>
      </c>
      <c r="I12" s="61">
        <v>0</v>
      </c>
      <c r="J12" s="60">
        <v>1685903.28</v>
      </c>
      <c r="K12" s="72">
        <f t="shared" si="0"/>
        <v>106.87617153321465</v>
      </c>
      <c r="L12" s="72">
        <f t="shared" si="1"/>
        <v>98.845173545966219</v>
      </c>
    </row>
    <row r="13" spans="2:12" ht="30" customHeight="1" x14ac:dyDescent="0.25">
      <c r="B13" s="8"/>
      <c r="C13" s="8"/>
      <c r="D13" s="8"/>
      <c r="E13" s="8">
        <v>6362</v>
      </c>
      <c r="F13" s="30" t="s">
        <v>88</v>
      </c>
      <c r="G13" s="60">
        <v>570</v>
      </c>
      <c r="H13" s="59">
        <v>3000</v>
      </c>
      <c r="I13" s="61">
        <v>0</v>
      </c>
      <c r="J13" s="60">
        <v>570</v>
      </c>
      <c r="K13" s="72">
        <v>0</v>
      </c>
      <c r="L13" s="72">
        <f t="shared" si="1"/>
        <v>19</v>
      </c>
    </row>
    <row r="14" spans="2:12" ht="30" customHeight="1" x14ac:dyDescent="0.25">
      <c r="B14" s="8"/>
      <c r="C14" s="8"/>
      <c r="D14" s="24">
        <v>639</v>
      </c>
      <c r="E14" s="24"/>
      <c r="F14" s="63" t="s">
        <v>237</v>
      </c>
      <c r="G14" s="62">
        <v>253.71</v>
      </c>
      <c r="H14" s="61">
        <v>0</v>
      </c>
      <c r="I14" s="61">
        <v>0</v>
      </c>
      <c r="J14" s="62">
        <v>300</v>
      </c>
      <c r="K14" s="72">
        <f t="shared" si="0"/>
        <v>118.24524062906467</v>
      </c>
      <c r="L14" s="72">
        <v>0</v>
      </c>
    </row>
    <row r="15" spans="2:12" ht="30" customHeight="1" x14ac:dyDescent="0.25">
      <c r="B15" s="8"/>
      <c r="C15" s="8"/>
      <c r="D15" s="8"/>
      <c r="E15" s="8">
        <v>6391</v>
      </c>
      <c r="F15" s="30" t="s">
        <v>238</v>
      </c>
      <c r="G15" s="60">
        <v>253.71</v>
      </c>
      <c r="H15" s="59">
        <v>0</v>
      </c>
      <c r="I15" s="61">
        <v>0</v>
      </c>
      <c r="J15" s="60">
        <v>300</v>
      </c>
      <c r="K15" s="72">
        <f t="shared" si="0"/>
        <v>118.24524062906467</v>
      </c>
      <c r="L15" s="72">
        <v>0</v>
      </c>
    </row>
    <row r="16" spans="2:12" ht="30" customHeight="1" x14ac:dyDescent="0.25">
      <c r="B16" s="24"/>
      <c r="C16" s="24">
        <v>64</v>
      </c>
      <c r="D16" s="24"/>
      <c r="E16" s="24"/>
      <c r="F16" s="63" t="s">
        <v>80</v>
      </c>
      <c r="G16" s="62">
        <v>135.28</v>
      </c>
      <c r="H16" s="61">
        <v>100</v>
      </c>
      <c r="I16" s="61">
        <v>0</v>
      </c>
      <c r="J16" s="62">
        <v>70.069999999999993</v>
      </c>
      <c r="K16" s="72">
        <f t="shared" si="0"/>
        <v>51.796274393849785</v>
      </c>
      <c r="L16" s="72">
        <f t="shared" si="1"/>
        <v>70.069999999999993</v>
      </c>
    </row>
    <row r="17" spans="2:12" ht="23.25" customHeight="1" x14ac:dyDescent="0.25">
      <c r="B17" s="24"/>
      <c r="C17" s="24"/>
      <c r="D17" s="24">
        <v>641</v>
      </c>
      <c r="E17" s="24"/>
      <c r="F17" s="63" t="s">
        <v>71</v>
      </c>
      <c r="G17" s="62">
        <v>135.28</v>
      </c>
      <c r="H17" s="61">
        <v>100</v>
      </c>
      <c r="I17" s="61">
        <v>0</v>
      </c>
      <c r="J17" s="62">
        <v>70.069999999999993</v>
      </c>
      <c r="K17" s="72">
        <f t="shared" si="0"/>
        <v>51.796274393849785</v>
      </c>
      <c r="L17" s="72">
        <f t="shared" si="1"/>
        <v>70.069999999999993</v>
      </c>
    </row>
    <row r="18" spans="2:12" ht="26.25" customHeight="1" x14ac:dyDescent="0.25">
      <c r="B18" s="8"/>
      <c r="C18" s="8"/>
      <c r="D18" s="8"/>
      <c r="E18" s="8">
        <v>6413</v>
      </c>
      <c r="F18" s="30" t="s">
        <v>72</v>
      </c>
      <c r="G18" s="60">
        <v>135.28</v>
      </c>
      <c r="H18" s="59">
        <v>100</v>
      </c>
      <c r="I18" s="61">
        <v>0</v>
      </c>
      <c r="J18" s="60">
        <v>70.069999999999993</v>
      </c>
      <c r="K18" s="72">
        <f t="shared" si="0"/>
        <v>51.796274393849785</v>
      </c>
      <c r="L18" s="72">
        <f t="shared" si="1"/>
        <v>70.069999999999993</v>
      </c>
    </row>
    <row r="19" spans="2:12" ht="26.25" customHeight="1" x14ac:dyDescent="0.25">
      <c r="B19" s="24"/>
      <c r="C19" s="24">
        <v>65</v>
      </c>
      <c r="D19" s="24"/>
      <c r="E19" s="24"/>
      <c r="F19" s="63" t="s">
        <v>82</v>
      </c>
      <c r="G19" s="62">
        <v>56427.77</v>
      </c>
      <c r="H19" s="61">
        <v>61600</v>
      </c>
      <c r="I19" s="61">
        <v>0</v>
      </c>
      <c r="J19" s="62">
        <v>65727.820000000007</v>
      </c>
      <c r="K19" s="72">
        <f t="shared" si="0"/>
        <v>116.48133534250957</v>
      </c>
      <c r="L19" s="72">
        <f t="shared" si="1"/>
        <v>106.70100649350651</v>
      </c>
    </row>
    <row r="20" spans="2:12" ht="17.25" customHeight="1" x14ac:dyDescent="0.25">
      <c r="B20" s="24"/>
      <c r="C20" s="24"/>
      <c r="D20" s="24">
        <v>652</v>
      </c>
      <c r="E20" s="24"/>
      <c r="F20" s="63" t="s">
        <v>73</v>
      </c>
      <c r="G20" s="62">
        <v>56427.77</v>
      </c>
      <c r="H20" s="61">
        <v>61600</v>
      </c>
      <c r="I20" s="61">
        <v>0</v>
      </c>
      <c r="J20" s="62">
        <v>65727.820000000007</v>
      </c>
      <c r="K20" s="72">
        <f t="shared" si="0"/>
        <v>116.48133534250957</v>
      </c>
      <c r="L20" s="72">
        <f t="shared" si="1"/>
        <v>106.70100649350651</v>
      </c>
    </row>
    <row r="21" spans="2:12" ht="18" customHeight="1" x14ac:dyDescent="0.25">
      <c r="B21" s="8"/>
      <c r="C21" s="8"/>
      <c r="D21" s="8"/>
      <c r="E21" s="8">
        <v>6526</v>
      </c>
      <c r="F21" s="30" t="s">
        <v>74</v>
      </c>
      <c r="G21" s="60">
        <v>56427.77</v>
      </c>
      <c r="H21" s="59">
        <v>61600</v>
      </c>
      <c r="I21" s="61">
        <v>0</v>
      </c>
      <c r="J21" s="60">
        <v>65727.820000000007</v>
      </c>
      <c r="K21" s="72">
        <f t="shared" si="0"/>
        <v>116.48133534250957</v>
      </c>
      <c r="L21" s="72">
        <f t="shared" si="1"/>
        <v>106.70100649350651</v>
      </c>
    </row>
    <row r="22" spans="2:12" ht="25.5" customHeight="1" x14ac:dyDescent="0.25">
      <c r="B22" s="24"/>
      <c r="C22" s="24">
        <v>66</v>
      </c>
      <c r="D22" s="24"/>
      <c r="E22" s="24"/>
      <c r="F22" s="7" t="s">
        <v>18</v>
      </c>
      <c r="G22" s="62">
        <v>7497.78</v>
      </c>
      <c r="H22" s="61">
        <f>SUM(H23+H26)</f>
        <v>5900</v>
      </c>
      <c r="I22" s="61">
        <v>0</v>
      </c>
      <c r="J22" s="62">
        <f>SUM(J23+J26)</f>
        <v>6789.8099999999995</v>
      </c>
      <c r="K22" s="72">
        <f t="shared" si="0"/>
        <v>90.557605051095123</v>
      </c>
      <c r="L22" s="72">
        <f t="shared" si="1"/>
        <v>115.08152542372881</v>
      </c>
    </row>
    <row r="23" spans="2:12" ht="30" customHeight="1" x14ac:dyDescent="0.25">
      <c r="B23" s="24"/>
      <c r="C23" s="24"/>
      <c r="D23" s="24">
        <v>661</v>
      </c>
      <c r="E23" s="24"/>
      <c r="F23" s="63" t="s">
        <v>75</v>
      </c>
      <c r="G23" s="62">
        <v>2053.6999999999998</v>
      </c>
      <c r="H23" s="61">
        <v>2400</v>
      </c>
      <c r="I23" s="61">
        <v>0</v>
      </c>
      <c r="J23" s="62">
        <v>2404.44</v>
      </c>
      <c r="K23" s="72">
        <v>0</v>
      </c>
      <c r="L23" s="72">
        <f t="shared" si="1"/>
        <v>100.18500000000002</v>
      </c>
    </row>
    <row r="24" spans="2:12" ht="23.25" customHeight="1" x14ac:dyDescent="0.25">
      <c r="B24" s="8"/>
      <c r="C24" s="8"/>
      <c r="D24" s="8"/>
      <c r="E24" s="8">
        <v>6614</v>
      </c>
      <c r="F24" s="30" t="s">
        <v>19</v>
      </c>
      <c r="G24" s="60">
        <v>0</v>
      </c>
      <c r="H24" s="59">
        <v>0</v>
      </c>
      <c r="I24" s="61">
        <v>0</v>
      </c>
      <c r="J24" s="60">
        <v>0</v>
      </c>
      <c r="K24" s="72">
        <v>0</v>
      </c>
      <c r="L24" s="72">
        <v>0</v>
      </c>
    </row>
    <row r="25" spans="2:12" ht="22.5" customHeight="1" x14ac:dyDescent="0.25">
      <c r="B25" s="8"/>
      <c r="C25" s="8"/>
      <c r="D25" s="8"/>
      <c r="E25" s="8">
        <v>6615</v>
      </c>
      <c r="F25" s="30" t="s">
        <v>76</v>
      </c>
      <c r="G25" s="60">
        <v>2053.6999999999998</v>
      </c>
      <c r="H25" s="59">
        <v>2400</v>
      </c>
      <c r="I25" s="61">
        <v>0</v>
      </c>
      <c r="J25" s="60">
        <v>2404.44</v>
      </c>
      <c r="K25" s="72">
        <v>0</v>
      </c>
      <c r="L25" s="72">
        <f t="shared" si="1"/>
        <v>100.18500000000002</v>
      </c>
    </row>
    <row r="26" spans="2:12" ht="25.5" x14ac:dyDescent="0.25">
      <c r="B26" s="8"/>
      <c r="C26" s="8"/>
      <c r="D26" s="24">
        <v>663</v>
      </c>
      <c r="E26" s="24"/>
      <c r="F26" s="7" t="s">
        <v>77</v>
      </c>
      <c r="G26" s="62">
        <v>5444.08</v>
      </c>
      <c r="H26" s="61">
        <v>3500</v>
      </c>
      <c r="I26" s="61">
        <v>0</v>
      </c>
      <c r="J26" s="62">
        <v>4385.37</v>
      </c>
      <c r="K26" s="72">
        <f t="shared" si="0"/>
        <v>80.553004364373777</v>
      </c>
      <c r="L26" s="72">
        <f t="shared" si="1"/>
        <v>125.2962857142857</v>
      </c>
    </row>
    <row r="27" spans="2:12" x14ac:dyDescent="0.25">
      <c r="B27" s="8"/>
      <c r="C27" s="24"/>
      <c r="D27" s="8"/>
      <c r="E27" s="8">
        <v>6631</v>
      </c>
      <c r="F27" s="12" t="s">
        <v>78</v>
      </c>
      <c r="G27" s="60">
        <v>5444.08</v>
      </c>
      <c r="H27" s="59">
        <v>3500</v>
      </c>
      <c r="I27" s="61">
        <v>0</v>
      </c>
      <c r="J27" s="60">
        <v>4385.37</v>
      </c>
      <c r="K27" s="72">
        <f t="shared" si="0"/>
        <v>80.553004364373777</v>
      </c>
      <c r="L27" s="72">
        <f t="shared" si="1"/>
        <v>125.2962857142857</v>
      </c>
    </row>
    <row r="28" spans="2:12" x14ac:dyDescent="0.25">
      <c r="B28" s="8"/>
      <c r="C28" s="24"/>
      <c r="D28" s="8"/>
      <c r="E28" s="8">
        <v>6632</v>
      </c>
      <c r="F28" s="12" t="s">
        <v>79</v>
      </c>
      <c r="G28" s="60">
        <v>0</v>
      </c>
      <c r="H28" s="59">
        <v>0</v>
      </c>
      <c r="I28" s="61">
        <v>0</v>
      </c>
      <c r="J28" s="60">
        <v>0</v>
      </c>
      <c r="K28" s="72">
        <v>0</v>
      </c>
      <c r="L28" s="72">
        <v>0</v>
      </c>
    </row>
    <row r="29" spans="2:12" ht="21" customHeight="1" x14ac:dyDescent="0.25">
      <c r="B29" s="24"/>
      <c r="C29" s="24">
        <v>67</v>
      </c>
      <c r="D29" s="34"/>
      <c r="E29" s="34"/>
      <c r="F29" s="7" t="s">
        <v>81</v>
      </c>
      <c r="G29" s="62">
        <v>138062.89000000001</v>
      </c>
      <c r="H29" s="61">
        <f>SUM(H31+H32+H33)</f>
        <v>149544</v>
      </c>
      <c r="I29" s="61">
        <v>0</v>
      </c>
      <c r="J29" s="62">
        <f>SUM(J31+J33)</f>
        <v>199424.5</v>
      </c>
      <c r="K29" s="72">
        <f t="shared" si="0"/>
        <v>144.44468024680634</v>
      </c>
      <c r="L29" s="72">
        <f t="shared" si="1"/>
        <v>133.3550660675119</v>
      </c>
    </row>
    <row r="30" spans="2:12" ht="23.25" customHeight="1" x14ac:dyDescent="0.25">
      <c r="B30" s="24"/>
      <c r="C30" s="24"/>
      <c r="D30" s="24">
        <v>671</v>
      </c>
      <c r="E30" s="24"/>
      <c r="F30" s="7" t="s">
        <v>83</v>
      </c>
      <c r="G30" s="62">
        <v>138062.89000000001</v>
      </c>
      <c r="H30" s="61">
        <f>SUM(H31+H32+H33)</f>
        <v>149544</v>
      </c>
      <c r="I30" s="61">
        <v>0</v>
      </c>
      <c r="J30" s="62">
        <v>199424.5</v>
      </c>
      <c r="K30" s="72">
        <f t="shared" si="0"/>
        <v>144.44468024680634</v>
      </c>
      <c r="L30" s="72">
        <f t="shared" si="1"/>
        <v>133.3550660675119</v>
      </c>
    </row>
    <row r="31" spans="2:12" ht="23.25" customHeight="1" x14ac:dyDescent="0.25">
      <c r="B31" s="8"/>
      <c r="C31" s="24"/>
      <c r="D31" s="24"/>
      <c r="E31" s="8">
        <v>6711</v>
      </c>
      <c r="F31" s="12" t="s">
        <v>84</v>
      </c>
      <c r="G31" s="64">
        <v>71902.47</v>
      </c>
      <c r="H31" s="59">
        <v>71925</v>
      </c>
      <c r="I31" s="61">
        <v>0</v>
      </c>
      <c r="J31" s="212">
        <v>198424.5</v>
      </c>
      <c r="K31" s="72">
        <f t="shared" si="0"/>
        <v>275.96339875389538</v>
      </c>
      <c r="L31" s="72">
        <f t="shared" si="1"/>
        <v>275.87695516162671</v>
      </c>
    </row>
    <row r="32" spans="2:12" ht="19.5" customHeight="1" x14ac:dyDescent="0.25">
      <c r="B32" s="8"/>
      <c r="C32" s="24"/>
      <c r="D32" s="9"/>
      <c r="E32" s="8">
        <v>6711</v>
      </c>
      <c r="F32" s="12" t="s">
        <v>85</v>
      </c>
      <c r="G32" s="60">
        <v>62710.42</v>
      </c>
      <c r="H32" s="59">
        <v>77619</v>
      </c>
      <c r="I32" s="61">
        <v>0</v>
      </c>
      <c r="J32" s="60">
        <v>0</v>
      </c>
      <c r="K32" s="72">
        <f t="shared" si="0"/>
        <v>0</v>
      </c>
      <c r="L32" s="72">
        <f t="shared" si="1"/>
        <v>0</v>
      </c>
    </row>
    <row r="33" spans="2:12" ht="27.75" customHeight="1" x14ac:dyDescent="0.25">
      <c r="B33" s="8"/>
      <c r="C33" s="24"/>
      <c r="D33" s="9"/>
      <c r="E33" s="8">
        <v>6712</v>
      </c>
      <c r="F33" s="12" t="s">
        <v>86</v>
      </c>
      <c r="G33" s="60">
        <v>3450</v>
      </c>
      <c r="H33" s="59">
        <v>0</v>
      </c>
      <c r="I33" s="61">
        <v>0</v>
      </c>
      <c r="J33" s="60">
        <v>1000</v>
      </c>
      <c r="K33" s="72">
        <f t="shared" si="0"/>
        <v>28.985507246376812</v>
      </c>
      <c r="L33" s="72">
        <v>0</v>
      </c>
    </row>
    <row r="34" spans="2:12" s="35" customFormat="1" ht="18" customHeight="1" x14ac:dyDescent="0.25">
      <c r="B34" s="24">
        <v>7</v>
      </c>
      <c r="C34" s="24"/>
      <c r="D34" s="34"/>
      <c r="E34" s="34"/>
      <c r="F34" s="7" t="s">
        <v>3</v>
      </c>
      <c r="G34" s="62">
        <v>961.31</v>
      </c>
      <c r="H34" s="61">
        <v>1000</v>
      </c>
      <c r="I34" s="61">
        <v>0</v>
      </c>
      <c r="J34" s="62">
        <v>478.51</v>
      </c>
      <c r="K34" s="72">
        <f t="shared" si="0"/>
        <v>49.776866983595305</v>
      </c>
      <c r="L34" s="72">
        <f t="shared" si="1"/>
        <v>47.850999999999999</v>
      </c>
    </row>
    <row r="35" spans="2:12" ht="18" customHeight="1" x14ac:dyDescent="0.25">
      <c r="B35" s="24"/>
      <c r="C35" s="24">
        <v>72</v>
      </c>
      <c r="D35" s="34"/>
      <c r="E35" s="34"/>
      <c r="F35" s="63" t="s">
        <v>21</v>
      </c>
      <c r="G35" s="62">
        <v>961.31</v>
      </c>
      <c r="H35" s="61">
        <v>1000</v>
      </c>
      <c r="I35" s="61">
        <v>0</v>
      </c>
      <c r="J35" s="62">
        <v>478.51</v>
      </c>
      <c r="K35" s="72">
        <f t="shared" si="0"/>
        <v>49.776866983595305</v>
      </c>
      <c r="L35" s="72">
        <f t="shared" si="1"/>
        <v>47.850999999999999</v>
      </c>
    </row>
    <row r="36" spans="2:12" x14ac:dyDescent="0.25">
      <c r="B36" s="24"/>
      <c r="C36" s="24"/>
      <c r="D36" s="24">
        <v>721</v>
      </c>
      <c r="E36" s="24"/>
      <c r="F36" s="63" t="s">
        <v>22</v>
      </c>
      <c r="G36" s="62">
        <v>961.31</v>
      </c>
      <c r="H36" s="61">
        <v>1000</v>
      </c>
      <c r="I36" s="61">
        <v>0</v>
      </c>
      <c r="J36" s="62">
        <v>478.51</v>
      </c>
      <c r="K36" s="72">
        <f t="shared" si="0"/>
        <v>49.776866983595305</v>
      </c>
      <c r="L36" s="72">
        <f t="shared" si="1"/>
        <v>47.850999999999999</v>
      </c>
    </row>
    <row r="37" spans="2:12" x14ac:dyDescent="0.25">
      <c r="B37" s="8"/>
      <c r="C37" s="8"/>
      <c r="D37" s="8"/>
      <c r="E37" s="8">
        <v>7211</v>
      </c>
      <c r="F37" s="30" t="s">
        <v>23</v>
      </c>
      <c r="G37" s="60">
        <v>961.31</v>
      </c>
      <c r="H37" s="59">
        <v>1000</v>
      </c>
      <c r="I37" s="61">
        <v>0</v>
      </c>
      <c r="J37" s="60">
        <v>478.51</v>
      </c>
      <c r="K37" s="72">
        <f t="shared" si="0"/>
        <v>49.776866983595305</v>
      </c>
      <c r="L37" s="72">
        <f t="shared" si="1"/>
        <v>47.850999999999999</v>
      </c>
    </row>
    <row r="38" spans="2:12" x14ac:dyDescent="0.25">
      <c r="B38" s="8"/>
      <c r="C38" s="8"/>
      <c r="D38" s="8"/>
      <c r="E38" s="8"/>
      <c r="F38" s="63" t="s">
        <v>87</v>
      </c>
      <c r="G38" s="62">
        <v>1781344.81</v>
      </c>
      <c r="H38" s="61">
        <f>SUM(H10+H16+H19+H22+H29+H35)</f>
        <v>1926744</v>
      </c>
      <c r="I38" s="61">
        <v>0</v>
      </c>
      <c r="J38" s="62">
        <f>SUM(J34+J9)</f>
        <v>1959263.9900000002</v>
      </c>
      <c r="K38" s="72">
        <f t="shared" si="0"/>
        <v>109.98791356963619</v>
      </c>
      <c r="L38" s="72">
        <f t="shared" si="1"/>
        <v>101.68782100787652</v>
      </c>
    </row>
    <row r="39" spans="2:12" x14ac:dyDescent="0.25">
      <c r="B39" s="8">
        <v>9</v>
      </c>
      <c r="C39" s="8"/>
      <c r="D39" s="8"/>
      <c r="E39" s="8"/>
      <c r="F39" s="63" t="s">
        <v>156</v>
      </c>
      <c r="G39" s="62">
        <v>0</v>
      </c>
      <c r="H39" s="61">
        <v>20000</v>
      </c>
      <c r="I39" s="61">
        <v>0</v>
      </c>
      <c r="J39" s="62">
        <v>0</v>
      </c>
      <c r="K39" s="72">
        <v>0</v>
      </c>
      <c r="L39" s="72">
        <f t="shared" si="1"/>
        <v>0</v>
      </c>
    </row>
    <row r="40" spans="2:12" x14ac:dyDescent="0.25">
      <c r="B40" s="8"/>
      <c r="C40" s="8">
        <v>92</v>
      </c>
      <c r="D40" s="8"/>
      <c r="E40" s="8"/>
      <c r="F40" s="63" t="s">
        <v>157</v>
      </c>
      <c r="G40" s="62">
        <v>0</v>
      </c>
      <c r="H40" s="61">
        <v>20000</v>
      </c>
      <c r="I40" s="61">
        <v>0</v>
      </c>
      <c r="J40" s="62">
        <v>0</v>
      </c>
      <c r="K40" s="72">
        <v>0</v>
      </c>
      <c r="L40" s="72">
        <f t="shared" si="1"/>
        <v>0</v>
      </c>
    </row>
    <row r="41" spans="2:12" x14ac:dyDescent="0.25">
      <c r="B41" s="8"/>
      <c r="C41" s="8"/>
      <c r="D41" s="8">
        <v>922</v>
      </c>
      <c r="E41" s="8"/>
      <c r="F41" s="63" t="s">
        <v>210</v>
      </c>
      <c r="G41" s="62">
        <v>0</v>
      </c>
      <c r="H41" s="61">
        <v>20000</v>
      </c>
      <c r="I41" s="61">
        <v>0</v>
      </c>
      <c r="J41" s="62">
        <v>0</v>
      </c>
      <c r="K41" s="72">
        <v>0</v>
      </c>
      <c r="L41" s="72">
        <f t="shared" si="1"/>
        <v>0</v>
      </c>
    </row>
    <row r="42" spans="2:12" x14ac:dyDescent="0.25">
      <c r="B42" s="8"/>
      <c r="C42" s="8"/>
      <c r="D42" s="8"/>
      <c r="E42" s="8">
        <v>9221</v>
      </c>
      <c r="F42" s="30" t="s">
        <v>211</v>
      </c>
      <c r="G42" s="60">
        <v>0</v>
      </c>
      <c r="H42" s="59">
        <v>20000</v>
      </c>
      <c r="I42" s="61">
        <v>0</v>
      </c>
      <c r="J42" s="60">
        <v>0</v>
      </c>
      <c r="K42" s="72">
        <v>0</v>
      </c>
      <c r="L42" s="72">
        <f t="shared" si="1"/>
        <v>0</v>
      </c>
    </row>
    <row r="43" spans="2:12" x14ac:dyDescent="0.25">
      <c r="B43" s="8"/>
      <c r="C43" s="8"/>
      <c r="D43" s="8"/>
      <c r="E43" s="8">
        <v>9221</v>
      </c>
      <c r="F43" s="30" t="s">
        <v>266</v>
      </c>
      <c r="G43" s="60">
        <v>0</v>
      </c>
      <c r="H43" s="59">
        <v>0</v>
      </c>
      <c r="I43" s="61">
        <v>0</v>
      </c>
      <c r="J43" s="60">
        <v>0</v>
      </c>
      <c r="K43" s="72">
        <v>0</v>
      </c>
      <c r="L43" s="72">
        <v>0</v>
      </c>
    </row>
    <row r="44" spans="2:12" x14ac:dyDescent="0.25">
      <c r="B44" s="8"/>
      <c r="C44" s="8"/>
      <c r="D44" s="8"/>
      <c r="E44" s="8"/>
      <c r="F44" s="63" t="s">
        <v>87</v>
      </c>
      <c r="G44" s="60">
        <v>1781344.81</v>
      </c>
      <c r="H44" s="59">
        <v>1926744</v>
      </c>
      <c r="I44" s="61">
        <v>0</v>
      </c>
      <c r="J44" s="60">
        <v>1959263.99</v>
      </c>
      <c r="K44" s="72">
        <f t="shared" si="0"/>
        <v>109.98791356963618</v>
      </c>
      <c r="L44" s="72">
        <f t="shared" si="1"/>
        <v>101.68782100787649</v>
      </c>
    </row>
    <row r="45" spans="2:12" ht="15.75" customHeight="1" x14ac:dyDescent="0.25">
      <c r="K45" s="74"/>
      <c r="L45" s="74"/>
    </row>
    <row r="46" spans="2:12" ht="25.5" x14ac:dyDescent="0.25">
      <c r="B46" s="276" t="s">
        <v>7</v>
      </c>
      <c r="C46" s="277"/>
      <c r="D46" s="277"/>
      <c r="E46" s="277"/>
      <c r="F46" s="278"/>
      <c r="G46" s="41" t="s">
        <v>293</v>
      </c>
      <c r="H46" s="41" t="s">
        <v>252</v>
      </c>
      <c r="I46" s="41" t="s">
        <v>253</v>
      </c>
      <c r="J46" s="41" t="s">
        <v>288</v>
      </c>
      <c r="K46" s="75" t="s">
        <v>13</v>
      </c>
      <c r="L46" s="75" t="s">
        <v>42</v>
      </c>
    </row>
    <row r="47" spans="2:12" ht="12.75" customHeight="1" x14ac:dyDescent="0.25">
      <c r="B47" s="276">
        <v>1</v>
      </c>
      <c r="C47" s="277"/>
      <c r="D47" s="277"/>
      <c r="E47" s="277"/>
      <c r="F47" s="278"/>
      <c r="G47" s="41">
        <v>2</v>
      </c>
      <c r="H47" s="41">
        <v>3</v>
      </c>
      <c r="I47" s="41">
        <v>4</v>
      </c>
      <c r="J47" s="41">
        <v>5</v>
      </c>
      <c r="K47" s="75" t="s">
        <v>15</v>
      </c>
      <c r="L47" s="75" t="s">
        <v>209</v>
      </c>
    </row>
    <row r="48" spans="2:12" x14ac:dyDescent="0.25">
      <c r="B48" s="7"/>
      <c r="C48" s="7"/>
      <c r="D48" s="7"/>
      <c r="E48" s="7"/>
      <c r="F48" s="7" t="s">
        <v>138</v>
      </c>
      <c r="G48" s="59"/>
      <c r="H48" s="59"/>
      <c r="I48" s="59"/>
      <c r="J48" s="60"/>
      <c r="K48" s="73"/>
      <c r="L48" s="73"/>
    </row>
    <row r="49" spans="1:12" x14ac:dyDescent="0.25">
      <c r="B49" s="7">
        <v>3</v>
      </c>
      <c r="C49" s="7"/>
      <c r="D49" s="7"/>
      <c r="E49" s="7"/>
      <c r="F49" s="7" t="s">
        <v>4</v>
      </c>
      <c r="G49" s="62">
        <v>1760849.37</v>
      </c>
      <c r="H49" s="61">
        <f>SUM(H50+H59+H89+H95+H100)</f>
        <v>1924744</v>
      </c>
      <c r="I49" s="61">
        <v>0</v>
      </c>
      <c r="J49" s="62">
        <f>SUM(J50+J59+J89+J93+J95+J100)</f>
        <v>2074834.1500000001</v>
      </c>
      <c r="K49" s="72">
        <f>(J49/G49)*100</f>
        <v>117.83143892654486</v>
      </c>
      <c r="L49" s="72">
        <f>(J49/H49)*100</f>
        <v>107.7979279322341</v>
      </c>
    </row>
    <row r="50" spans="1:12" x14ac:dyDescent="0.25">
      <c r="B50" s="7"/>
      <c r="C50" s="7">
        <v>31</v>
      </c>
      <c r="D50" s="7"/>
      <c r="E50" s="7"/>
      <c r="F50" s="7" t="s">
        <v>5</v>
      </c>
      <c r="G50" s="62">
        <v>1487015.11</v>
      </c>
      <c r="H50" s="61">
        <f>SUM(H51+H55+H57)</f>
        <v>1643000</v>
      </c>
      <c r="I50" s="61">
        <v>0</v>
      </c>
      <c r="J50" s="62">
        <f>SUM(J51+J55+J57)</f>
        <v>1747736.84</v>
      </c>
      <c r="K50" s="72">
        <f t="shared" ref="K50:K113" si="2">(J50/G50)*100</f>
        <v>117.53322667985533</v>
      </c>
      <c r="L50" s="72">
        <f t="shared" ref="L50:L113" si="3">(J50/H50)*100</f>
        <v>106.37473158855752</v>
      </c>
    </row>
    <row r="51" spans="1:12" x14ac:dyDescent="0.25">
      <c r="B51" s="24"/>
      <c r="C51" s="24"/>
      <c r="D51" s="24">
        <v>311</v>
      </c>
      <c r="E51" s="24"/>
      <c r="F51" s="24" t="s">
        <v>24</v>
      </c>
      <c r="G51" s="203">
        <v>1231850.8700000001</v>
      </c>
      <c r="H51" s="61">
        <v>1365400</v>
      </c>
      <c r="I51" s="61">
        <v>0</v>
      </c>
      <c r="J51" s="62">
        <f>SUM(J52+J53+J54)</f>
        <v>1450538.9200000002</v>
      </c>
      <c r="K51" s="72">
        <f t="shared" si="2"/>
        <v>117.75280233393836</v>
      </c>
      <c r="L51" s="72">
        <f t="shared" si="3"/>
        <v>106.235456276549</v>
      </c>
    </row>
    <row r="52" spans="1:12" x14ac:dyDescent="0.25">
      <c r="B52" s="8"/>
      <c r="C52" s="8"/>
      <c r="D52" s="8"/>
      <c r="E52" s="8">
        <v>3111</v>
      </c>
      <c r="F52" s="8" t="s">
        <v>25</v>
      </c>
      <c r="G52" s="204">
        <v>1210314.17</v>
      </c>
      <c r="H52" s="59">
        <v>1339400</v>
      </c>
      <c r="I52" s="61">
        <v>0</v>
      </c>
      <c r="J52" s="60">
        <v>1429597.23</v>
      </c>
      <c r="K52" s="72">
        <f t="shared" si="2"/>
        <v>118.11786273641663</v>
      </c>
      <c r="L52" s="72">
        <f t="shared" si="3"/>
        <v>106.73415185904136</v>
      </c>
    </row>
    <row r="53" spans="1:12" x14ac:dyDescent="0.25">
      <c r="B53" s="8"/>
      <c r="C53" s="8"/>
      <c r="D53" s="8"/>
      <c r="E53" s="8">
        <v>3113</v>
      </c>
      <c r="F53" s="8" t="s">
        <v>105</v>
      </c>
      <c r="G53" s="204">
        <v>14512.36</v>
      </c>
      <c r="H53" s="59">
        <v>17000</v>
      </c>
      <c r="I53" s="61">
        <v>0</v>
      </c>
      <c r="J53" s="60">
        <v>13277.11</v>
      </c>
      <c r="K53" s="72">
        <f t="shared" si="2"/>
        <v>91.488289981781051</v>
      </c>
      <c r="L53" s="72">
        <f t="shared" si="3"/>
        <v>78.10064705882354</v>
      </c>
    </row>
    <row r="54" spans="1:12" x14ac:dyDescent="0.25">
      <c r="B54" s="8"/>
      <c r="C54" s="8"/>
      <c r="D54" s="8"/>
      <c r="E54" s="8">
        <v>3114</v>
      </c>
      <c r="F54" s="8" t="s">
        <v>106</v>
      </c>
      <c r="G54" s="204">
        <v>7024.34</v>
      </c>
      <c r="H54" s="59">
        <v>9000</v>
      </c>
      <c r="I54" s="61">
        <v>0</v>
      </c>
      <c r="J54" s="60">
        <v>7664.58</v>
      </c>
      <c r="K54" s="72">
        <f t="shared" si="2"/>
        <v>109.11459297243584</v>
      </c>
      <c r="L54" s="72">
        <f t="shared" si="3"/>
        <v>85.162000000000006</v>
      </c>
    </row>
    <row r="55" spans="1:12" x14ac:dyDescent="0.25">
      <c r="B55" s="8"/>
      <c r="C55" s="8"/>
      <c r="D55" s="24">
        <v>312</v>
      </c>
      <c r="E55" s="24"/>
      <c r="F55" s="24" t="s">
        <v>89</v>
      </c>
      <c r="G55" s="203">
        <v>60942.83</v>
      </c>
      <c r="H55" s="61">
        <v>58500</v>
      </c>
      <c r="I55" s="61">
        <v>0</v>
      </c>
      <c r="J55" s="62">
        <v>60707.5</v>
      </c>
      <c r="K55" s="72">
        <f t="shared" si="2"/>
        <v>99.613851211044832</v>
      </c>
      <c r="L55" s="72">
        <f t="shared" si="3"/>
        <v>103.77350427350427</v>
      </c>
    </row>
    <row r="56" spans="1:12" x14ac:dyDescent="0.25">
      <c r="A56">
        <v>2</v>
      </c>
      <c r="B56" s="8"/>
      <c r="C56" s="8"/>
      <c r="D56" s="8"/>
      <c r="E56" s="8">
        <v>3121</v>
      </c>
      <c r="F56" s="8" t="s">
        <v>89</v>
      </c>
      <c r="G56" s="204">
        <v>60942.83</v>
      </c>
      <c r="H56" s="59">
        <v>58500</v>
      </c>
      <c r="I56" s="61">
        <v>0</v>
      </c>
      <c r="J56" s="60">
        <v>60707.5</v>
      </c>
      <c r="K56" s="72">
        <f t="shared" si="2"/>
        <v>99.613851211044832</v>
      </c>
      <c r="L56" s="72">
        <f t="shared" si="3"/>
        <v>103.77350427350427</v>
      </c>
    </row>
    <row r="57" spans="1:12" x14ac:dyDescent="0.25">
      <c r="B57" s="8"/>
      <c r="C57" s="8"/>
      <c r="D57" s="24">
        <v>313</v>
      </c>
      <c r="E57" s="24"/>
      <c r="F57" s="24" t="s">
        <v>90</v>
      </c>
      <c r="G57" s="203">
        <v>194221.41</v>
      </c>
      <c r="H57" s="61">
        <v>219100</v>
      </c>
      <c r="I57" s="61">
        <v>0</v>
      </c>
      <c r="J57" s="62">
        <v>236490.42</v>
      </c>
      <c r="K57" s="72">
        <f t="shared" si="2"/>
        <v>121.7633112641907</v>
      </c>
      <c r="L57" s="72">
        <f t="shared" si="3"/>
        <v>107.93720675490644</v>
      </c>
    </row>
    <row r="58" spans="1:12" x14ac:dyDescent="0.25">
      <c r="B58" s="8"/>
      <c r="C58" s="8"/>
      <c r="D58" s="8"/>
      <c r="E58" s="8">
        <v>3132</v>
      </c>
      <c r="F58" s="8" t="s">
        <v>91</v>
      </c>
      <c r="G58" s="204">
        <v>194221.41</v>
      </c>
      <c r="H58" s="59">
        <v>219100</v>
      </c>
      <c r="I58" s="61">
        <v>0</v>
      </c>
      <c r="J58" s="60">
        <v>236490.42</v>
      </c>
      <c r="K58" s="72">
        <f t="shared" si="2"/>
        <v>121.7633112641907</v>
      </c>
      <c r="L58" s="72">
        <f t="shared" si="3"/>
        <v>107.93720675490644</v>
      </c>
    </row>
    <row r="59" spans="1:12" x14ac:dyDescent="0.25">
      <c r="B59" s="8"/>
      <c r="C59" s="24">
        <v>32</v>
      </c>
      <c r="D59" s="34"/>
      <c r="E59" s="34"/>
      <c r="F59" s="24" t="s">
        <v>11</v>
      </c>
      <c r="G59" s="203">
        <v>250202.02</v>
      </c>
      <c r="H59" s="61">
        <f>SUM(H60+H65+H72+H82)</f>
        <v>257344</v>
      </c>
      <c r="I59" s="61">
        <v>0</v>
      </c>
      <c r="J59" s="62">
        <f>SUM(J60+J65+J72+J82)</f>
        <v>288560.71999999997</v>
      </c>
      <c r="K59" s="72">
        <f t="shared" si="2"/>
        <v>115.33109125178125</v>
      </c>
      <c r="L59" s="72">
        <f t="shared" si="3"/>
        <v>112.13034692862472</v>
      </c>
    </row>
    <row r="60" spans="1:12" x14ac:dyDescent="0.25">
      <c r="B60" s="8"/>
      <c r="C60" s="24"/>
      <c r="D60" s="24">
        <v>321</v>
      </c>
      <c r="E60" s="24"/>
      <c r="F60" s="24" t="s">
        <v>26</v>
      </c>
      <c r="G60" s="203">
        <v>47916.62</v>
      </c>
      <c r="H60" s="61">
        <f>SUM(H61+H62+H63+H64)</f>
        <v>41555</v>
      </c>
      <c r="I60" s="61">
        <v>0</v>
      </c>
      <c r="J60" s="62">
        <f>SUM(J61+J62+J63+J64)</f>
        <v>52159.25</v>
      </c>
      <c r="K60" s="72">
        <f t="shared" si="2"/>
        <v>108.85419297104011</v>
      </c>
      <c r="L60" s="72">
        <f t="shared" si="3"/>
        <v>125.51858982071953</v>
      </c>
    </row>
    <row r="61" spans="1:12" x14ac:dyDescent="0.25">
      <c r="B61" s="8"/>
      <c r="C61" s="24"/>
      <c r="D61" s="8"/>
      <c r="E61" s="8">
        <v>3211</v>
      </c>
      <c r="F61" s="30" t="s">
        <v>27</v>
      </c>
      <c r="G61" s="204">
        <v>4760.45</v>
      </c>
      <c r="H61" s="59">
        <v>4800</v>
      </c>
      <c r="I61" s="61">
        <v>0</v>
      </c>
      <c r="J61" s="60">
        <v>6336.57</v>
      </c>
      <c r="K61" s="72">
        <f t="shared" si="2"/>
        <v>133.10863468789717</v>
      </c>
      <c r="L61" s="72">
        <f t="shared" si="3"/>
        <v>132.011875</v>
      </c>
    </row>
    <row r="62" spans="1:12" x14ac:dyDescent="0.25">
      <c r="B62" s="8"/>
      <c r="C62" s="24"/>
      <c r="D62" s="9"/>
      <c r="E62" s="9">
        <v>3212</v>
      </c>
      <c r="F62" s="8" t="s">
        <v>92</v>
      </c>
      <c r="G62" s="204">
        <v>42508.67</v>
      </c>
      <c r="H62" s="59">
        <v>33755</v>
      </c>
      <c r="I62" s="61">
        <v>0</v>
      </c>
      <c r="J62" s="60">
        <v>44918.43</v>
      </c>
      <c r="K62" s="72">
        <f t="shared" si="2"/>
        <v>105.66886708052733</v>
      </c>
      <c r="L62" s="72">
        <f t="shared" si="3"/>
        <v>133.07193008443195</v>
      </c>
    </row>
    <row r="63" spans="1:12" x14ac:dyDescent="0.25">
      <c r="B63" s="8"/>
      <c r="C63" s="8"/>
      <c r="D63" s="9"/>
      <c r="E63" s="9">
        <v>3213</v>
      </c>
      <c r="F63" s="8" t="s">
        <v>93</v>
      </c>
      <c r="G63" s="204">
        <v>647.5</v>
      </c>
      <c r="H63" s="59">
        <v>2100</v>
      </c>
      <c r="I63" s="61">
        <v>0</v>
      </c>
      <c r="J63" s="60">
        <v>904.25</v>
      </c>
      <c r="K63" s="72">
        <f t="shared" si="2"/>
        <v>139.65250965250965</v>
      </c>
      <c r="L63" s="72">
        <f t="shared" si="3"/>
        <v>43.05952380952381</v>
      </c>
    </row>
    <row r="64" spans="1:12" x14ac:dyDescent="0.25">
      <c r="B64" s="8"/>
      <c r="C64" s="8"/>
      <c r="D64" s="9"/>
      <c r="E64" s="9">
        <v>3214</v>
      </c>
      <c r="F64" s="8" t="s">
        <v>94</v>
      </c>
      <c r="G64" s="204">
        <v>0</v>
      </c>
      <c r="H64" s="59">
        <v>900</v>
      </c>
      <c r="I64" s="61">
        <v>0</v>
      </c>
      <c r="J64" s="60">
        <v>0</v>
      </c>
      <c r="K64" s="72">
        <v>0</v>
      </c>
      <c r="L64" s="72">
        <f t="shared" si="3"/>
        <v>0</v>
      </c>
    </row>
    <row r="65" spans="2:12" x14ac:dyDescent="0.25">
      <c r="B65" s="8"/>
      <c r="C65" s="8"/>
      <c r="D65" s="34">
        <v>322</v>
      </c>
      <c r="E65" s="34"/>
      <c r="F65" s="24" t="s">
        <v>95</v>
      </c>
      <c r="G65" s="203">
        <v>144513.37</v>
      </c>
      <c r="H65" s="61">
        <f>SUM(H66+H67+H68+H69+H70+H71)</f>
        <v>163205</v>
      </c>
      <c r="I65" s="61">
        <v>0</v>
      </c>
      <c r="J65" s="62">
        <f>SUM(J66+J67+J68+J69+J70+J71)</f>
        <v>160016.41</v>
      </c>
      <c r="K65" s="72">
        <f t="shared" si="2"/>
        <v>110.72775480912252</v>
      </c>
      <c r="L65" s="72">
        <f t="shared" si="3"/>
        <v>98.046266964860152</v>
      </c>
    </row>
    <row r="66" spans="2:12" x14ac:dyDescent="0.25">
      <c r="B66" s="8"/>
      <c r="C66" s="8"/>
      <c r="D66" s="9"/>
      <c r="E66" s="9">
        <v>3221</v>
      </c>
      <c r="F66" s="8" t="s">
        <v>107</v>
      </c>
      <c r="G66" s="204">
        <v>10368.06</v>
      </c>
      <c r="H66" s="59">
        <v>8821</v>
      </c>
      <c r="I66" s="61">
        <v>0</v>
      </c>
      <c r="J66" s="60">
        <v>16081.44</v>
      </c>
      <c r="K66" s="72">
        <f t="shared" si="2"/>
        <v>155.10558387972293</v>
      </c>
      <c r="L66" s="72">
        <f t="shared" si="3"/>
        <v>182.30858179344747</v>
      </c>
    </row>
    <row r="67" spans="2:12" x14ac:dyDescent="0.25">
      <c r="B67" s="8"/>
      <c r="C67" s="8"/>
      <c r="D67" s="9"/>
      <c r="E67" s="9">
        <v>3222</v>
      </c>
      <c r="F67" s="8" t="s">
        <v>108</v>
      </c>
      <c r="G67" s="204">
        <v>95213.9</v>
      </c>
      <c r="H67" s="59">
        <v>113000</v>
      </c>
      <c r="I67" s="61">
        <v>0</v>
      </c>
      <c r="J67" s="60">
        <v>103607.13</v>
      </c>
      <c r="K67" s="72">
        <f t="shared" si="2"/>
        <v>108.81513098402651</v>
      </c>
      <c r="L67" s="72">
        <f t="shared" si="3"/>
        <v>91.687725663716819</v>
      </c>
    </row>
    <row r="68" spans="2:12" x14ac:dyDescent="0.25">
      <c r="B68" s="8"/>
      <c r="C68" s="8"/>
      <c r="D68" s="9"/>
      <c r="E68" s="9">
        <v>3223</v>
      </c>
      <c r="F68" s="8" t="s">
        <v>109</v>
      </c>
      <c r="G68" s="205">
        <v>34929.81</v>
      </c>
      <c r="H68" s="59">
        <v>36600</v>
      </c>
      <c r="I68" s="61">
        <v>0</v>
      </c>
      <c r="J68" s="60">
        <v>34317.269999999997</v>
      </c>
      <c r="K68" s="72">
        <f t="shared" si="2"/>
        <v>98.246368932439083</v>
      </c>
      <c r="L68" s="72">
        <f t="shared" si="3"/>
        <v>93.763032786885233</v>
      </c>
    </row>
    <row r="69" spans="2:12" x14ac:dyDescent="0.25">
      <c r="B69" s="8"/>
      <c r="C69" s="8"/>
      <c r="D69" s="9"/>
      <c r="E69" s="9">
        <v>3224</v>
      </c>
      <c r="F69" s="8" t="s">
        <v>112</v>
      </c>
      <c r="G69" s="204">
        <v>3023.93</v>
      </c>
      <c r="H69" s="59">
        <v>2984</v>
      </c>
      <c r="I69" s="61">
        <v>0</v>
      </c>
      <c r="J69" s="60">
        <v>3833.67</v>
      </c>
      <c r="K69" s="72">
        <f t="shared" si="2"/>
        <v>126.77773625712237</v>
      </c>
      <c r="L69" s="72">
        <f t="shared" si="3"/>
        <v>128.47419571045577</v>
      </c>
    </row>
    <row r="70" spans="2:12" x14ac:dyDescent="0.25">
      <c r="B70" s="8"/>
      <c r="C70" s="8"/>
      <c r="D70" s="9"/>
      <c r="E70" s="9">
        <v>3225</v>
      </c>
      <c r="F70" s="8" t="s">
        <v>110</v>
      </c>
      <c r="G70" s="204">
        <v>643.07000000000005</v>
      </c>
      <c r="H70" s="59">
        <v>1300</v>
      </c>
      <c r="I70" s="61">
        <v>0</v>
      </c>
      <c r="J70" s="60">
        <v>1187.69</v>
      </c>
      <c r="K70" s="72">
        <f t="shared" si="2"/>
        <v>184.69062465983487</v>
      </c>
      <c r="L70" s="72">
        <f t="shared" si="3"/>
        <v>91.360769230769236</v>
      </c>
    </row>
    <row r="71" spans="2:12" x14ac:dyDescent="0.25">
      <c r="B71" s="8"/>
      <c r="C71" s="8"/>
      <c r="D71" s="9"/>
      <c r="E71" s="9">
        <v>3227</v>
      </c>
      <c r="F71" s="8" t="s">
        <v>111</v>
      </c>
      <c r="G71" s="204">
        <v>334.6</v>
      </c>
      <c r="H71" s="59">
        <v>500</v>
      </c>
      <c r="I71" s="61">
        <v>0</v>
      </c>
      <c r="J71" s="60">
        <v>989.21</v>
      </c>
      <c r="K71" s="72">
        <v>0</v>
      </c>
      <c r="L71" s="72">
        <f t="shared" si="3"/>
        <v>197.84200000000001</v>
      </c>
    </row>
    <row r="72" spans="2:12" x14ac:dyDescent="0.25">
      <c r="B72" s="8"/>
      <c r="C72" s="8"/>
      <c r="D72" s="34">
        <v>323</v>
      </c>
      <c r="E72" s="34"/>
      <c r="F72" s="24" t="s">
        <v>96</v>
      </c>
      <c r="G72" s="203">
        <v>44944.56</v>
      </c>
      <c r="H72" s="61">
        <f>SUM(H73+H74+H75+H76+H77+H78+H79+H80+H81)</f>
        <v>39631</v>
      </c>
      <c r="I72" s="61">
        <v>0</v>
      </c>
      <c r="J72" s="62">
        <f>SUM(J73+J74+J75+J76+J77+J78+J79+J80+J81)</f>
        <v>51754.270000000004</v>
      </c>
      <c r="K72" s="72">
        <f t="shared" si="2"/>
        <v>115.15135535869081</v>
      </c>
      <c r="L72" s="72">
        <f t="shared" si="3"/>
        <v>130.5903711740809</v>
      </c>
    </row>
    <row r="73" spans="2:12" x14ac:dyDescent="0.25">
      <c r="B73" s="8"/>
      <c r="C73" s="8"/>
      <c r="D73" s="9"/>
      <c r="E73" s="9">
        <v>3231</v>
      </c>
      <c r="F73" s="8" t="s">
        <v>113</v>
      </c>
      <c r="G73" s="204">
        <v>3696.33</v>
      </c>
      <c r="H73" s="59">
        <v>2900</v>
      </c>
      <c r="I73" s="61">
        <v>0</v>
      </c>
      <c r="J73" s="60">
        <v>3965.69</v>
      </c>
      <c r="K73" s="72">
        <f t="shared" si="2"/>
        <v>107.28722814250892</v>
      </c>
      <c r="L73" s="72">
        <f t="shared" si="3"/>
        <v>136.74793103448275</v>
      </c>
    </row>
    <row r="74" spans="2:12" x14ac:dyDescent="0.25">
      <c r="B74" s="8"/>
      <c r="C74" s="8"/>
      <c r="D74" s="9"/>
      <c r="E74" s="9">
        <v>3232</v>
      </c>
      <c r="F74" s="8" t="s">
        <v>114</v>
      </c>
      <c r="G74" s="204">
        <v>10208.120000000001</v>
      </c>
      <c r="H74" s="59">
        <v>7200</v>
      </c>
      <c r="I74" s="61">
        <v>0</v>
      </c>
      <c r="J74" s="60">
        <v>11750.4</v>
      </c>
      <c r="K74" s="72">
        <f t="shared" si="2"/>
        <v>115.10836471358094</v>
      </c>
      <c r="L74" s="72">
        <f t="shared" si="3"/>
        <v>163.19999999999999</v>
      </c>
    </row>
    <row r="75" spans="2:12" x14ac:dyDescent="0.25">
      <c r="B75" s="8"/>
      <c r="C75" s="8"/>
      <c r="D75" s="9"/>
      <c r="E75" s="9">
        <v>3233</v>
      </c>
      <c r="F75" s="8" t="s">
        <v>115</v>
      </c>
      <c r="G75" s="204">
        <v>0</v>
      </c>
      <c r="H75" s="59">
        <v>0</v>
      </c>
      <c r="I75" s="61">
        <v>0</v>
      </c>
      <c r="J75" s="60">
        <v>0</v>
      </c>
      <c r="K75" s="72">
        <v>0</v>
      </c>
      <c r="L75" s="72">
        <v>0</v>
      </c>
    </row>
    <row r="76" spans="2:12" x14ac:dyDescent="0.25">
      <c r="B76" s="8"/>
      <c r="C76" s="8"/>
      <c r="D76" s="9"/>
      <c r="E76" s="9">
        <v>3234</v>
      </c>
      <c r="F76" s="8" t="s">
        <v>116</v>
      </c>
      <c r="G76" s="204">
        <v>5253.57</v>
      </c>
      <c r="H76" s="59">
        <v>8000</v>
      </c>
      <c r="I76" s="61">
        <v>0</v>
      </c>
      <c r="J76" s="60">
        <v>6834.29</v>
      </c>
      <c r="K76" s="72">
        <f t="shared" si="2"/>
        <v>130.08849220625214</v>
      </c>
      <c r="L76" s="72">
        <f t="shared" si="3"/>
        <v>85.428624999999997</v>
      </c>
    </row>
    <row r="77" spans="2:12" x14ac:dyDescent="0.25">
      <c r="B77" s="8"/>
      <c r="C77" s="8"/>
      <c r="D77" s="9"/>
      <c r="E77" s="9">
        <v>3235</v>
      </c>
      <c r="F77" s="8" t="s">
        <v>117</v>
      </c>
      <c r="G77" s="204">
        <v>2537.85</v>
      </c>
      <c r="H77" s="59">
        <v>2700</v>
      </c>
      <c r="I77" s="61">
        <v>0</v>
      </c>
      <c r="J77" s="60">
        <v>2687.36</v>
      </c>
      <c r="K77" s="72">
        <f t="shared" si="2"/>
        <v>105.89120712414054</v>
      </c>
      <c r="L77" s="72">
        <f t="shared" si="3"/>
        <v>99.531851851851854</v>
      </c>
    </row>
    <row r="78" spans="2:12" x14ac:dyDescent="0.25">
      <c r="B78" s="8"/>
      <c r="C78" s="8"/>
      <c r="D78" s="9"/>
      <c r="E78" s="9">
        <v>3236</v>
      </c>
      <c r="F78" s="8" t="s">
        <v>118</v>
      </c>
      <c r="G78" s="204">
        <v>3691.45</v>
      </c>
      <c r="H78" s="59">
        <v>2700</v>
      </c>
      <c r="I78" s="61">
        <v>0</v>
      </c>
      <c r="J78" s="60">
        <v>4606.45</v>
      </c>
      <c r="K78" s="72">
        <f t="shared" si="2"/>
        <v>124.78700781535711</v>
      </c>
      <c r="L78" s="72">
        <f t="shared" si="3"/>
        <v>170.60925925925926</v>
      </c>
    </row>
    <row r="79" spans="2:12" x14ac:dyDescent="0.25">
      <c r="B79" s="8"/>
      <c r="C79" s="8"/>
      <c r="D79" s="9"/>
      <c r="E79" s="9">
        <v>3237</v>
      </c>
      <c r="F79" s="8" t="s">
        <v>119</v>
      </c>
      <c r="G79" s="204">
        <v>2325.27</v>
      </c>
      <c r="H79" s="59">
        <v>1631</v>
      </c>
      <c r="I79" s="61">
        <v>0</v>
      </c>
      <c r="J79" s="60">
        <v>5992.29</v>
      </c>
      <c r="K79" s="72">
        <f t="shared" si="2"/>
        <v>257.70297642854376</v>
      </c>
      <c r="L79" s="72">
        <f t="shared" si="3"/>
        <v>367.39975475168609</v>
      </c>
    </row>
    <row r="80" spans="2:12" x14ac:dyDescent="0.25">
      <c r="B80" s="8"/>
      <c r="C80" s="8"/>
      <c r="D80" s="9"/>
      <c r="E80" s="9">
        <v>3238</v>
      </c>
      <c r="F80" s="8" t="s">
        <v>120</v>
      </c>
      <c r="G80" s="204">
        <v>3768.6</v>
      </c>
      <c r="H80" s="59">
        <v>4000</v>
      </c>
      <c r="I80" s="61">
        <v>0</v>
      </c>
      <c r="J80" s="60">
        <v>4186.79</v>
      </c>
      <c r="K80" s="72">
        <f t="shared" si="2"/>
        <v>111.09669373242053</v>
      </c>
      <c r="L80" s="72">
        <f t="shared" si="3"/>
        <v>104.66975000000001</v>
      </c>
    </row>
    <row r="81" spans="2:12" x14ac:dyDescent="0.25">
      <c r="B81" s="8"/>
      <c r="C81" s="8"/>
      <c r="D81" s="9"/>
      <c r="E81" s="9">
        <v>3239</v>
      </c>
      <c r="F81" s="8" t="s">
        <v>121</v>
      </c>
      <c r="G81" s="204">
        <v>13463.37</v>
      </c>
      <c r="H81" s="59">
        <v>10500</v>
      </c>
      <c r="I81" s="61">
        <v>0</v>
      </c>
      <c r="J81" s="60">
        <v>11731</v>
      </c>
      <c r="K81" s="72">
        <f t="shared" si="2"/>
        <v>87.132716400128643</v>
      </c>
      <c r="L81" s="72">
        <f t="shared" si="3"/>
        <v>111.72380952380951</v>
      </c>
    </row>
    <row r="82" spans="2:12" x14ac:dyDescent="0.25">
      <c r="B82" s="8"/>
      <c r="C82" s="8"/>
      <c r="D82" s="34">
        <v>329</v>
      </c>
      <c r="E82" s="34"/>
      <c r="F82" s="24" t="s">
        <v>97</v>
      </c>
      <c r="G82" s="203">
        <v>12827.47</v>
      </c>
      <c r="H82" s="61">
        <f>SUM(H83+H84+H85+H86+H87+H88)</f>
        <v>12953</v>
      </c>
      <c r="I82" s="61">
        <v>0</v>
      </c>
      <c r="J82" s="62">
        <f>SUM(J83+J84+J85+J86+J87+J88)</f>
        <v>24630.79</v>
      </c>
      <c r="K82" s="72">
        <f t="shared" si="2"/>
        <v>192.01596261772588</v>
      </c>
      <c r="L82" s="72">
        <f t="shared" si="3"/>
        <v>190.15509920481742</v>
      </c>
    </row>
    <row r="83" spans="2:12" x14ac:dyDescent="0.25">
      <c r="B83" s="8"/>
      <c r="C83" s="8"/>
      <c r="D83" s="9"/>
      <c r="E83" s="9">
        <v>3291</v>
      </c>
      <c r="F83" s="8" t="s">
        <v>122</v>
      </c>
      <c r="G83" s="204">
        <v>0</v>
      </c>
      <c r="H83" s="59">
        <v>0</v>
      </c>
      <c r="I83" s="61">
        <v>0</v>
      </c>
      <c r="J83" s="60">
        <v>0</v>
      </c>
      <c r="K83" s="72">
        <v>0</v>
      </c>
      <c r="L83" s="72">
        <v>0</v>
      </c>
    </row>
    <row r="84" spans="2:12" x14ac:dyDescent="0.25">
      <c r="B84" s="8"/>
      <c r="C84" s="8"/>
      <c r="D84" s="9"/>
      <c r="E84" s="9">
        <v>3292</v>
      </c>
      <c r="F84" s="8" t="s">
        <v>123</v>
      </c>
      <c r="G84" s="204">
        <v>0</v>
      </c>
      <c r="H84" s="59">
        <v>0</v>
      </c>
      <c r="I84" s="61">
        <v>0</v>
      </c>
      <c r="J84" s="60">
        <v>0</v>
      </c>
      <c r="K84" s="72">
        <v>0</v>
      </c>
      <c r="L84" s="72">
        <v>0</v>
      </c>
    </row>
    <row r="85" spans="2:12" x14ac:dyDescent="0.25">
      <c r="B85" s="8"/>
      <c r="C85" s="8"/>
      <c r="D85" s="9"/>
      <c r="E85" s="9">
        <v>3293</v>
      </c>
      <c r="F85" s="8" t="s">
        <v>124</v>
      </c>
      <c r="G85" s="204">
        <v>0</v>
      </c>
      <c r="H85" s="59">
        <v>0</v>
      </c>
      <c r="I85" s="61">
        <v>0</v>
      </c>
      <c r="J85" s="60">
        <v>0</v>
      </c>
      <c r="K85" s="72">
        <v>0</v>
      </c>
      <c r="L85" s="72">
        <v>0</v>
      </c>
    </row>
    <row r="86" spans="2:12" x14ac:dyDescent="0.25">
      <c r="B86" s="8"/>
      <c r="C86" s="8"/>
      <c r="D86" s="9"/>
      <c r="E86" s="9">
        <v>3294</v>
      </c>
      <c r="F86" s="8" t="s">
        <v>125</v>
      </c>
      <c r="G86" s="204">
        <v>1043.0899999999999</v>
      </c>
      <c r="H86" s="59">
        <v>570</v>
      </c>
      <c r="I86" s="61">
        <v>0</v>
      </c>
      <c r="J86" s="60">
        <v>1195</v>
      </c>
      <c r="K86" s="72">
        <f t="shared" si="2"/>
        <v>114.56346048758977</v>
      </c>
      <c r="L86" s="72">
        <f t="shared" si="3"/>
        <v>209.64912280701756</v>
      </c>
    </row>
    <row r="87" spans="2:12" x14ac:dyDescent="0.25">
      <c r="B87" s="8"/>
      <c r="C87" s="8"/>
      <c r="D87" s="9"/>
      <c r="E87" s="9">
        <v>3295</v>
      </c>
      <c r="F87" s="8" t="s">
        <v>126</v>
      </c>
      <c r="G87" s="204">
        <v>4012.59</v>
      </c>
      <c r="H87" s="59">
        <v>4250</v>
      </c>
      <c r="I87" s="61">
        <v>0</v>
      </c>
      <c r="J87" s="60">
        <v>5025.18</v>
      </c>
      <c r="K87" s="72">
        <f t="shared" si="2"/>
        <v>125.23532182455722</v>
      </c>
      <c r="L87" s="72">
        <f t="shared" si="3"/>
        <v>118.23952941176472</v>
      </c>
    </row>
    <row r="88" spans="2:12" x14ac:dyDescent="0.25">
      <c r="B88" s="8"/>
      <c r="C88" s="8"/>
      <c r="D88" s="9"/>
      <c r="E88" s="9">
        <v>3299</v>
      </c>
      <c r="F88" s="8" t="s">
        <v>97</v>
      </c>
      <c r="G88" s="204">
        <v>7771.79</v>
      </c>
      <c r="H88" s="59">
        <v>8133</v>
      </c>
      <c r="I88" s="61">
        <v>0</v>
      </c>
      <c r="J88" s="60">
        <v>18410.61</v>
      </c>
      <c r="K88" s="72">
        <f t="shared" si="2"/>
        <v>236.89021448083389</v>
      </c>
      <c r="L88" s="72">
        <f t="shared" si="3"/>
        <v>226.36923644411655</v>
      </c>
    </row>
    <row r="89" spans="2:12" x14ac:dyDescent="0.25">
      <c r="B89" s="8"/>
      <c r="C89" s="24">
        <v>34</v>
      </c>
      <c r="D89" s="34"/>
      <c r="E89" s="34"/>
      <c r="F89" s="24" t="s">
        <v>98</v>
      </c>
      <c r="G89" s="203">
        <v>1077.47</v>
      </c>
      <c r="H89" s="61">
        <v>1600</v>
      </c>
      <c r="I89" s="61">
        <v>0</v>
      </c>
      <c r="J89" s="62">
        <v>1447.81</v>
      </c>
      <c r="K89" s="72">
        <f t="shared" si="2"/>
        <v>134.37125859652704</v>
      </c>
      <c r="L89" s="72">
        <f t="shared" si="3"/>
        <v>90.488124999999997</v>
      </c>
    </row>
    <row r="90" spans="2:12" x14ac:dyDescent="0.25">
      <c r="B90" s="8"/>
      <c r="C90" s="24"/>
      <c r="D90" s="34">
        <v>343</v>
      </c>
      <c r="E90" s="34"/>
      <c r="F90" s="24" t="s">
        <v>128</v>
      </c>
      <c r="G90" s="203">
        <v>1077.47</v>
      </c>
      <c r="H90" s="61">
        <v>1600</v>
      </c>
      <c r="I90" s="61">
        <v>0</v>
      </c>
      <c r="J90" s="62">
        <v>1447.81</v>
      </c>
      <c r="K90" s="72">
        <f t="shared" si="2"/>
        <v>134.37125859652704</v>
      </c>
      <c r="L90" s="72">
        <f t="shared" si="3"/>
        <v>90.488124999999997</v>
      </c>
    </row>
    <row r="91" spans="2:12" x14ac:dyDescent="0.25">
      <c r="B91" s="8"/>
      <c r="C91" s="8"/>
      <c r="D91" s="9"/>
      <c r="E91" s="9">
        <v>3431</v>
      </c>
      <c r="F91" s="8" t="s">
        <v>127</v>
      </c>
      <c r="G91" s="204">
        <v>1074.8499999999999</v>
      </c>
      <c r="H91" s="59">
        <v>1500</v>
      </c>
      <c r="I91" s="61">
        <v>0</v>
      </c>
      <c r="J91" s="60">
        <v>1446.68</v>
      </c>
      <c r="K91" s="72">
        <f t="shared" si="2"/>
        <v>134.59366423221846</v>
      </c>
      <c r="L91" s="72">
        <f t="shared" si="3"/>
        <v>96.445333333333338</v>
      </c>
    </row>
    <row r="92" spans="2:12" x14ac:dyDescent="0.25">
      <c r="B92" s="8"/>
      <c r="C92" s="8"/>
      <c r="D92" s="9"/>
      <c r="E92" s="9">
        <v>3433</v>
      </c>
      <c r="F92" s="8" t="s">
        <v>129</v>
      </c>
      <c r="G92" s="204">
        <v>2.62</v>
      </c>
      <c r="H92" s="59">
        <v>100</v>
      </c>
      <c r="I92" s="61">
        <v>0</v>
      </c>
      <c r="J92" s="60">
        <v>1.1299999999999999</v>
      </c>
      <c r="K92" s="72">
        <f t="shared" si="2"/>
        <v>43.129770992366403</v>
      </c>
      <c r="L92" s="72">
        <f t="shared" si="3"/>
        <v>1.1299999999999999</v>
      </c>
    </row>
    <row r="93" spans="2:12" s="35" customFormat="1" x14ac:dyDescent="0.25">
      <c r="B93" s="24"/>
      <c r="C93" s="24">
        <v>36</v>
      </c>
      <c r="D93" s="34"/>
      <c r="E93" s="34"/>
      <c r="F93" s="24" t="s">
        <v>269</v>
      </c>
      <c r="G93" s="62">
        <v>0</v>
      </c>
      <c r="H93" s="61">
        <v>0</v>
      </c>
      <c r="I93" s="61">
        <v>0</v>
      </c>
      <c r="J93" s="62">
        <v>864.89</v>
      </c>
      <c r="K93" s="72">
        <v>0</v>
      </c>
      <c r="L93" s="72">
        <v>0</v>
      </c>
    </row>
    <row r="94" spans="2:12" x14ac:dyDescent="0.25">
      <c r="B94" s="8"/>
      <c r="C94" s="8"/>
      <c r="D94" s="9"/>
      <c r="E94" s="9">
        <v>3691</v>
      </c>
      <c r="F94" s="8" t="s">
        <v>270</v>
      </c>
      <c r="G94" s="60">
        <v>0</v>
      </c>
      <c r="H94" s="59">
        <v>0</v>
      </c>
      <c r="I94" s="61">
        <v>0</v>
      </c>
      <c r="J94" s="60">
        <v>864.89</v>
      </c>
      <c r="K94" s="72">
        <v>0</v>
      </c>
      <c r="L94" s="72">
        <v>0</v>
      </c>
    </row>
    <row r="95" spans="2:12" x14ac:dyDescent="0.25">
      <c r="B95" s="8"/>
      <c r="C95" s="24">
        <v>37</v>
      </c>
      <c r="D95" s="34"/>
      <c r="E95" s="34"/>
      <c r="F95" s="24" t="s">
        <v>99</v>
      </c>
      <c r="G95" s="203">
        <v>22554.77</v>
      </c>
      <c r="H95" s="61">
        <f>SUM(H97+H98+H99)</f>
        <v>22800</v>
      </c>
      <c r="I95" s="61">
        <v>0</v>
      </c>
      <c r="J95" s="62">
        <v>36222.620000000003</v>
      </c>
      <c r="K95" s="72">
        <f t="shared" si="2"/>
        <v>160.59848980947268</v>
      </c>
      <c r="L95" s="72">
        <f t="shared" si="3"/>
        <v>158.8711403508772</v>
      </c>
    </row>
    <row r="96" spans="2:12" x14ac:dyDescent="0.25">
      <c r="B96" s="8"/>
      <c r="C96" s="24"/>
      <c r="D96" s="34">
        <v>372</v>
      </c>
      <c r="E96" s="34"/>
      <c r="F96" s="24" t="s">
        <v>130</v>
      </c>
      <c r="G96" s="203">
        <v>22554.77</v>
      </c>
      <c r="H96" s="61">
        <v>22800</v>
      </c>
      <c r="I96" s="61">
        <v>0</v>
      </c>
      <c r="J96" s="62">
        <v>36222.620000000003</v>
      </c>
      <c r="K96" s="72">
        <f t="shared" si="2"/>
        <v>160.59848980947268</v>
      </c>
      <c r="L96" s="72">
        <f t="shared" si="3"/>
        <v>158.8711403508772</v>
      </c>
    </row>
    <row r="97" spans="2:12" x14ac:dyDescent="0.25">
      <c r="B97" s="8"/>
      <c r="C97" s="8"/>
      <c r="D97" s="9"/>
      <c r="E97" s="9">
        <v>3721</v>
      </c>
      <c r="F97" s="8" t="s">
        <v>131</v>
      </c>
      <c r="G97" s="204">
        <v>1569.69</v>
      </c>
      <c r="H97" s="59">
        <v>1800</v>
      </c>
      <c r="I97" s="61">
        <v>0</v>
      </c>
      <c r="J97" s="60">
        <v>3610.3</v>
      </c>
      <c r="K97" s="72">
        <f t="shared" si="2"/>
        <v>230.00082818900549</v>
      </c>
      <c r="L97" s="72">
        <f t="shared" si="3"/>
        <v>200.57222222222225</v>
      </c>
    </row>
    <row r="98" spans="2:12" x14ac:dyDescent="0.25">
      <c r="B98" s="8"/>
      <c r="C98" s="8"/>
      <c r="D98" s="9"/>
      <c r="E98" s="9">
        <v>3722</v>
      </c>
      <c r="F98" s="30" t="s">
        <v>132</v>
      </c>
      <c r="G98" s="204">
        <v>20985.08</v>
      </c>
      <c r="H98" s="59">
        <v>21000</v>
      </c>
      <c r="I98" s="61">
        <v>0</v>
      </c>
      <c r="J98" s="60">
        <v>32612.32</v>
      </c>
      <c r="K98" s="72">
        <f t="shared" si="2"/>
        <v>155.40717500243028</v>
      </c>
      <c r="L98" s="72">
        <f t="shared" si="3"/>
        <v>155.29676190476189</v>
      </c>
    </row>
    <row r="99" spans="2:12" ht="25.5" x14ac:dyDescent="0.25">
      <c r="B99" s="8"/>
      <c r="C99" s="8"/>
      <c r="D99" s="9"/>
      <c r="E99" s="9">
        <v>3723</v>
      </c>
      <c r="F99" s="30" t="s">
        <v>221</v>
      </c>
      <c r="G99" s="204">
        <v>0</v>
      </c>
      <c r="H99" s="59">
        <v>0</v>
      </c>
      <c r="I99" s="61">
        <v>0</v>
      </c>
      <c r="J99" s="60">
        <v>0</v>
      </c>
      <c r="K99" s="72">
        <v>0</v>
      </c>
      <c r="L99" s="72">
        <v>0</v>
      </c>
    </row>
    <row r="100" spans="2:12" x14ac:dyDescent="0.25">
      <c r="B100" s="8"/>
      <c r="C100" s="24">
        <v>38</v>
      </c>
      <c r="D100" s="34"/>
      <c r="E100" s="34"/>
      <c r="F100" s="63" t="s">
        <v>240</v>
      </c>
      <c r="G100" s="62">
        <v>0</v>
      </c>
      <c r="H100" s="61">
        <v>0</v>
      </c>
      <c r="I100" s="61">
        <v>0</v>
      </c>
      <c r="J100" s="62">
        <v>1.27</v>
      </c>
      <c r="K100" s="72">
        <v>0</v>
      </c>
      <c r="L100" s="72">
        <v>0</v>
      </c>
    </row>
    <row r="101" spans="2:12" x14ac:dyDescent="0.25">
      <c r="B101" s="8"/>
      <c r="C101" s="24"/>
      <c r="D101" s="34">
        <v>381</v>
      </c>
      <c r="E101" s="34"/>
      <c r="F101" s="63" t="s">
        <v>239</v>
      </c>
      <c r="G101" s="62">
        <v>0</v>
      </c>
      <c r="H101" s="61">
        <v>0</v>
      </c>
      <c r="I101" s="61">
        <v>0</v>
      </c>
      <c r="J101" s="62">
        <v>1.27</v>
      </c>
      <c r="K101" s="72">
        <v>0</v>
      </c>
      <c r="L101" s="72">
        <v>0</v>
      </c>
    </row>
    <row r="102" spans="2:12" x14ac:dyDescent="0.25">
      <c r="B102" s="8"/>
      <c r="C102" s="8"/>
      <c r="D102" s="9"/>
      <c r="E102" s="9">
        <v>3812</v>
      </c>
      <c r="F102" s="30" t="s">
        <v>239</v>
      </c>
      <c r="G102" s="60">
        <v>0</v>
      </c>
      <c r="H102" s="59">
        <v>0</v>
      </c>
      <c r="I102" s="61">
        <v>0</v>
      </c>
      <c r="J102" s="60">
        <v>1.27</v>
      </c>
      <c r="K102" s="72">
        <v>0</v>
      </c>
      <c r="L102" s="72">
        <v>0</v>
      </c>
    </row>
    <row r="103" spans="2:12" s="35" customFormat="1" x14ac:dyDescent="0.25">
      <c r="B103" s="10">
        <v>4</v>
      </c>
      <c r="C103" s="11"/>
      <c r="D103" s="11"/>
      <c r="E103" s="11"/>
      <c r="F103" s="22" t="s">
        <v>6</v>
      </c>
      <c r="G103" s="203">
        <v>15087.65</v>
      </c>
      <c r="H103" s="61">
        <f>SUM(H104+H114)</f>
        <v>22000</v>
      </c>
      <c r="I103" s="61">
        <v>0</v>
      </c>
      <c r="J103" s="62">
        <v>6409.71</v>
      </c>
      <c r="K103" s="72">
        <f t="shared" si="2"/>
        <v>42.483156754033928</v>
      </c>
      <c r="L103" s="72">
        <f t="shared" si="3"/>
        <v>29.135045454545455</v>
      </c>
    </row>
    <row r="104" spans="2:12" ht="16.5" customHeight="1" x14ac:dyDescent="0.25">
      <c r="B104" s="7"/>
      <c r="C104" s="7">
        <v>42</v>
      </c>
      <c r="D104" s="7"/>
      <c r="E104" s="7"/>
      <c r="F104" s="22" t="s">
        <v>100</v>
      </c>
      <c r="G104" s="203">
        <v>12337.65</v>
      </c>
      <c r="H104" s="61">
        <f>SUM(H105+H112)</f>
        <v>17000</v>
      </c>
      <c r="I104" s="61">
        <v>0</v>
      </c>
      <c r="J104" s="62">
        <v>6409.71</v>
      </c>
      <c r="K104" s="72">
        <f t="shared" si="2"/>
        <v>51.952438268227738</v>
      </c>
      <c r="L104" s="72">
        <f t="shared" si="3"/>
        <v>37.704176470588237</v>
      </c>
    </row>
    <row r="105" spans="2:12" x14ac:dyDescent="0.25">
      <c r="B105" s="7"/>
      <c r="C105" s="7"/>
      <c r="D105" s="7">
        <v>422</v>
      </c>
      <c r="E105" s="7"/>
      <c r="F105" s="22" t="s">
        <v>101</v>
      </c>
      <c r="G105" s="203">
        <v>9784.1</v>
      </c>
      <c r="H105" s="61">
        <v>13000</v>
      </c>
      <c r="I105" s="61">
        <v>0</v>
      </c>
      <c r="J105" s="62">
        <v>3559.3</v>
      </c>
      <c r="K105" s="72">
        <f t="shared" si="2"/>
        <v>36.378409869073295</v>
      </c>
      <c r="L105" s="72">
        <f t="shared" si="3"/>
        <v>27.379230769230773</v>
      </c>
    </row>
    <row r="106" spans="2:12" x14ac:dyDescent="0.25">
      <c r="B106" s="12"/>
      <c r="C106" s="12"/>
      <c r="D106" s="12"/>
      <c r="E106" s="12">
        <v>4221</v>
      </c>
      <c r="F106" s="23" t="s">
        <v>102</v>
      </c>
      <c r="G106" s="204">
        <v>1685.63</v>
      </c>
      <c r="H106" s="59">
        <v>1000</v>
      </c>
      <c r="I106" s="61">
        <v>0</v>
      </c>
      <c r="J106" s="60">
        <v>2614.7199999999998</v>
      </c>
      <c r="K106" s="72">
        <v>0</v>
      </c>
      <c r="L106" s="72">
        <f t="shared" si="3"/>
        <v>261.47199999999998</v>
      </c>
    </row>
    <row r="107" spans="2:12" x14ac:dyDescent="0.25">
      <c r="B107" s="12"/>
      <c r="C107" s="12"/>
      <c r="D107" s="12"/>
      <c r="E107" s="12">
        <v>4223</v>
      </c>
      <c r="F107" s="23" t="s">
        <v>103</v>
      </c>
      <c r="G107" s="204">
        <v>0</v>
      </c>
      <c r="H107" s="59">
        <v>0</v>
      </c>
      <c r="I107" s="61">
        <v>0</v>
      </c>
      <c r="J107" s="60">
        <v>0</v>
      </c>
      <c r="K107" s="72">
        <v>0</v>
      </c>
      <c r="L107" s="72">
        <v>0</v>
      </c>
    </row>
    <row r="108" spans="2:12" x14ac:dyDescent="0.25">
      <c r="B108" s="12"/>
      <c r="C108" s="12"/>
      <c r="D108" s="8"/>
      <c r="E108" s="8">
        <v>4226</v>
      </c>
      <c r="F108" s="8" t="s">
        <v>104</v>
      </c>
      <c r="G108" s="204">
        <v>7998.48</v>
      </c>
      <c r="H108" s="59">
        <v>11000</v>
      </c>
      <c r="I108" s="61">
        <v>0</v>
      </c>
      <c r="J108" s="60">
        <v>301.26</v>
      </c>
      <c r="K108" s="72">
        <v>0</v>
      </c>
      <c r="L108" s="72">
        <f t="shared" si="3"/>
        <v>2.7387272727272727</v>
      </c>
    </row>
    <row r="109" spans="2:12" x14ac:dyDescent="0.25">
      <c r="B109" s="12"/>
      <c r="C109" s="12"/>
      <c r="D109" s="8"/>
      <c r="E109" s="8">
        <v>4227</v>
      </c>
      <c r="F109" s="8" t="s">
        <v>133</v>
      </c>
      <c r="G109" s="204">
        <v>99.99</v>
      </c>
      <c r="H109" s="59">
        <v>1000</v>
      </c>
      <c r="I109" s="61">
        <v>0</v>
      </c>
      <c r="J109" s="60">
        <v>643.32000000000005</v>
      </c>
      <c r="K109" s="72">
        <f t="shared" si="2"/>
        <v>643.38433843384348</v>
      </c>
      <c r="L109" s="72">
        <f t="shared" si="3"/>
        <v>64.331999999999994</v>
      </c>
    </row>
    <row r="110" spans="2:12" x14ac:dyDescent="0.25">
      <c r="B110" s="12"/>
      <c r="C110" s="12"/>
      <c r="D110" s="24">
        <v>423</v>
      </c>
      <c r="E110" s="8"/>
      <c r="F110" s="24" t="s">
        <v>268</v>
      </c>
      <c r="G110" s="60">
        <v>0</v>
      </c>
      <c r="H110" s="59">
        <v>0</v>
      </c>
      <c r="I110" s="61">
        <v>0</v>
      </c>
      <c r="J110" s="62">
        <v>750</v>
      </c>
      <c r="K110" s="72">
        <v>0</v>
      </c>
      <c r="L110" s="72">
        <v>0</v>
      </c>
    </row>
    <row r="111" spans="2:12" x14ac:dyDescent="0.25">
      <c r="B111" s="12"/>
      <c r="C111" s="12"/>
      <c r="D111" s="8"/>
      <c r="E111" s="8">
        <v>4231</v>
      </c>
      <c r="F111" s="8" t="s">
        <v>267</v>
      </c>
      <c r="G111" s="60">
        <v>0</v>
      </c>
      <c r="H111" s="59">
        <v>0</v>
      </c>
      <c r="I111" s="61">
        <v>0</v>
      </c>
      <c r="J111" s="60">
        <v>750</v>
      </c>
      <c r="K111" s="72">
        <v>0</v>
      </c>
      <c r="L111" s="72">
        <v>0</v>
      </c>
    </row>
    <row r="112" spans="2:12" x14ac:dyDescent="0.25">
      <c r="B112" s="7"/>
      <c r="C112" s="7"/>
      <c r="D112" s="24">
        <v>424</v>
      </c>
      <c r="E112" s="24"/>
      <c r="F112" s="24" t="s">
        <v>134</v>
      </c>
      <c r="G112" s="203">
        <v>2553.5500000000002</v>
      </c>
      <c r="H112" s="61">
        <v>4000</v>
      </c>
      <c r="I112" s="61">
        <v>0</v>
      </c>
      <c r="J112" s="62">
        <v>2100.41</v>
      </c>
      <c r="K112" s="72">
        <f t="shared" si="2"/>
        <v>82.254508429441358</v>
      </c>
      <c r="L112" s="72">
        <f t="shared" si="3"/>
        <v>52.510249999999992</v>
      </c>
    </row>
    <row r="113" spans="2:12" x14ac:dyDescent="0.25">
      <c r="B113" s="7"/>
      <c r="C113" s="7"/>
      <c r="D113" s="24"/>
      <c r="E113" s="8">
        <v>4241</v>
      </c>
      <c r="F113" s="8" t="s">
        <v>135</v>
      </c>
      <c r="G113" s="204">
        <v>2553.5500000000002</v>
      </c>
      <c r="H113" s="59">
        <v>4000</v>
      </c>
      <c r="I113" s="61">
        <v>0</v>
      </c>
      <c r="J113" s="64">
        <v>2100.41</v>
      </c>
      <c r="K113" s="72">
        <f t="shared" si="2"/>
        <v>82.254508429441358</v>
      </c>
      <c r="L113" s="72">
        <f t="shared" si="3"/>
        <v>52.510249999999992</v>
      </c>
    </row>
    <row r="114" spans="2:12" x14ac:dyDescent="0.25">
      <c r="B114" s="7"/>
      <c r="C114" s="7">
        <v>45</v>
      </c>
      <c r="D114" s="24"/>
      <c r="E114" s="24"/>
      <c r="F114" s="24" t="s">
        <v>137</v>
      </c>
      <c r="G114" s="203">
        <v>2750</v>
      </c>
      <c r="H114" s="61">
        <f>SUM(H115)</f>
        <v>5000</v>
      </c>
      <c r="I114" s="61">
        <v>0</v>
      </c>
      <c r="J114" s="62">
        <v>0</v>
      </c>
      <c r="K114" s="72">
        <f t="shared" ref="K114:K117" si="4">(J114/G114)*100</f>
        <v>0</v>
      </c>
      <c r="L114" s="72">
        <f t="shared" ref="L114:L117" si="5">(J114/H114)*100</f>
        <v>0</v>
      </c>
    </row>
    <row r="115" spans="2:12" x14ac:dyDescent="0.25">
      <c r="B115" s="7"/>
      <c r="C115" s="7"/>
      <c r="D115" s="24">
        <v>451</v>
      </c>
      <c r="E115" s="24"/>
      <c r="F115" s="24" t="s">
        <v>136</v>
      </c>
      <c r="G115" s="203">
        <v>2750</v>
      </c>
      <c r="H115" s="61">
        <v>5000</v>
      </c>
      <c r="I115" s="61">
        <v>0</v>
      </c>
      <c r="J115" s="62">
        <v>0</v>
      </c>
      <c r="K115" s="72">
        <f t="shared" si="4"/>
        <v>0</v>
      </c>
      <c r="L115" s="72">
        <f t="shared" si="5"/>
        <v>0</v>
      </c>
    </row>
    <row r="116" spans="2:12" x14ac:dyDescent="0.25">
      <c r="B116" s="7"/>
      <c r="C116" s="7"/>
      <c r="D116" s="24"/>
      <c r="E116" s="8">
        <v>4551</v>
      </c>
      <c r="F116" s="8" t="s">
        <v>136</v>
      </c>
      <c r="G116" s="204">
        <v>2750</v>
      </c>
      <c r="H116" s="59">
        <v>5000</v>
      </c>
      <c r="I116" s="61">
        <v>0</v>
      </c>
      <c r="J116" s="64">
        <v>0</v>
      </c>
      <c r="K116" s="72">
        <f t="shared" si="4"/>
        <v>0</v>
      </c>
      <c r="L116" s="72">
        <f t="shared" si="5"/>
        <v>0</v>
      </c>
    </row>
    <row r="117" spans="2:12" x14ac:dyDescent="0.25">
      <c r="B117" s="11"/>
      <c r="C117" s="66"/>
      <c r="D117" s="66"/>
      <c r="E117" s="66"/>
      <c r="F117" s="67" t="s">
        <v>8</v>
      </c>
      <c r="G117" s="203">
        <v>1775937.02</v>
      </c>
      <c r="H117" s="61">
        <f>SUM(H49+H103)</f>
        <v>1946744</v>
      </c>
      <c r="I117" s="61">
        <v>0</v>
      </c>
      <c r="J117" s="62">
        <f>SUM(J49+J103)</f>
        <v>2081243.86</v>
      </c>
      <c r="K117" s="72">
        <f t="shared" si="4"/>
        <v>117.19131008373257</v>
      </c>
      <c r="L117" s="72">
        <f t="shared" si="5"/>
        <v>106.90896491783204</v>
      </c>
    </row>
  </sheetData>
  <mergeCells count="7">
    <mergeCell ref="B6:F6"/>
    <mergeCell ref="B7:F7"/>
    <mergeCell ref="B46:F46"/>
    <mergeCell ref="B47:F47"/>
    <mergeCell ref="B1:L1"/>
    <mergeCell ref="B3:L3"/>
    <mergeCell ref="B5:L5"/>
  </mergeCells>
  <pageMargins left="0.2" right="0.7" top="0.17" bottom="0.17" header="0.17" footer="0.17"/>
  <pageSetup paperSize="9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9"/>
  <sheetViews>
    <sheetView workbookViewId="0">
      <selection activeCell="J29" sqref="J29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9"/>
      <c r="C1" s="19"/>
      <c r="D1" s="19"/>
      <c r="E1" s="19"/>
      <c r="F1" s="3"/>
      <c r="G1" s="3"/>
      <c r="H1" s="3"/>
    </row>
    <row r="2" spans="2:8" ht="15.75" customHeight="1" x14ac:dyDescent="0.25">
      <c r="B2" s="241" t="s">
        <v>37</v>
      </c>
      <c r="C2" s="241"/>
      <c r="D2" s="241"/>
      <c r="E2" s="241"/>
      <c r="F2" s="241"/>
      <c r="G2" s="241"/>
      <c r="H2" s="241"/>
    </row>
    <row r="3" spans="2:8" ht="18" x14ac:dyDescent="0.25">
      <c r="B3" s="19"/>
      <c r="C3" s="19"/>
      <c r="D3" s="19"/>
      <c r="E3" s="19"/>
      <c r="F3" s="3"/>
      <c r="G3" s="3"/>
      <c r="H3" s="3"/>
    </row>
    <row r="4" spans="2:8" ht="33.75" customHeight="1" x14ac:dyDescent="0.25">
      <c r="B4" s="41" t="s">
        <v>7</v>
      </c>
      <c r="C4" s="41" t="s">
        <v>287</v>
      </c>
      <c r="D4" s="41" t="s">
        <v>252</v>
      </c>
      <c r="E4" s="41" t="s">
        <v>253</v>
      </c>
      <c r="F4" s="41" t="s">
        <v>288</v>
      </c>
      <c r="G4" s="41" t="s">
        <v>248</v>
      </c>
      <c r="H4" s="41" t="s">
        <v>249</v>
      </c>
    </row>
    <row r="5" spans="2:8" x14ac:dyDescent="0.25">
      <c r="B5" s="41">
        <v>1</v>
      </c>
      <c r="C5" s="41">
        <v>2</v>
      </c>
      <c r="D5" s="41">
        <v>3</v>
      </c>
      <c r="E5" s="41">
        <v>4</v>
      </c>
      <c r="F5" s="41">
        <v>5</v>
      </c>
      <c r="G5" s="41">
        <v>6</v>
      </c>
      <c r="H5" s="41">
        <v>7</v>
      </c>
    </row>
    <row r="6" spans="2:8" x14ac:dyDescent="0.25">
      <c r="B6" s="7" t="s">
        <v>36</v>
      </c>
      <c r="C6" s="61">
        <v>1781344.81</v>
      </c>
      <c r="D6" s="61">
        <v>1926744</v>
      </c>
      <c r="E6" s="65">
        <v>0</v>
      </c>
      <c r="F6" s="62">
        <f>SUM(F7+F10+F12+F14+F16+F18)</f>
        <v>1959263.9900000002</v>
      </c>
      <c r="G6" s="62">
        <f>(F6/C6)+100</f>
        <v>101.09987913569636</v>
      </c>
      <c r="H6" s="62">
        <f>(F6/D6)*100</f>
        <v>101.68782100787652</v>
      </c>
    </row>
    <row r="7" spans="2:8" x14ac:dyDescent="0.25">
      <c r="B7" s="7" t="s">
        <v>34</v>
      </c>
      <c r="C7" s="61">
        <v>138062.89000000001</v>
      </c>
      <c r="D7" s="61">
        <v>149544</v>
      </c>
      <c r="E7" s="65">
        <v>0</v>
      </c>
      <c r="F7" s="62">
        <v>199424.5</v>
      </c>
      <c r="G7" s="62">
        <f t="shared" ref="G7:G9" si="0">(F7/C7)+100</f>
        <v>101.44444680246806</v>
      </c>
      <c r="H7" s="62">
        <f t="shared" ref="H7:H9" si="1">(F7/D7)*100</f>
        <v>133.3550660675119</v>
      </c>
    </row>
    <row r="8" spans="2:8" x14ac:dyDescent="0.25">
      <c r="B8" s="68" t="s">
        <v>151</v>
      </c>
      <c r="C8" s="59">
        <v>66160.42</v>
      </c>
      <c r="D8" s="59">
        <v>77619</v>
      </c>
      <c r="E8" s="65">
        <v>0</v>
      </c>
      <c r="F8" s="64">
        <v>127980.5</v>
      </c>
      <c r="G8" s="62">
        <f t="shared" si="0"/>
        <v>101.93439672843672</v>
      </c>
      <c r="H8" s="62">
        <f t="shared" si="1"/>
        <v>164.88295391592266</v>
      </c>
    </row>
    <row r="9" spans="2:8" x14ac:dyDescent="0.25">
      <c r="B9" s="69" t="s">
        <v>260</v>
      </c>
      <c r="C9" s="64">
        <v>71902.47</v>
      </c>
      <c r="D9" s="59">
        <v>71925</v>
      </c>
      <c r="E9" s="65">
        <v>0</v>
      </c>
      <c r="F9" s="64">
        <v>71444</v>
      </c>
      <c r="G9" s="62">
        <f t="shared" si="0"/>
        <v>100.9936237239138</v>
      </c>
      <c r="H9" s="62">
        <f t="shared" si="1"/>
        <v>99.33124782759819</v>
      </c>
    </row>
    <row r="10" spans="2:8" x14ac:dyDescent="0.25">
      <c r="B10" s="7" t="s">
        <v>29</v>
      </c>
      <c r="C10" s="62">
        <v>2188.98</v>
      </c>
      <c r="D10" s="61">
        <v>2500</v>
      </c>
      <c r="E10" s="65">
        <v>0</v>
      </c>
      <c r="F10" s="62">
        <v>2474.5100000000002</v>
      </c>
      <c r="G10" s="62">
        <f t="shared" ref="G10:G38" si="2">(F10/C10)+100</f>
        <v>101.13043974819323</v>
      </c>
      <c r="H10" s="62">
        <f t="shared" ref="H10:H38" si="3">(F10/D10)*100</f>
        <v>98.980400000000017</v>
      </c>
    </row>
    <row r="11" spans="2:8" x14ac:dyDescent="0.25">
      <c r="B11" s="69" t="s">
        <v>152</v>
      </c>
      <c r="C11" s="64">
        <v>2188.98</v>
      </c>
      <c r="D11" s="59">
        <v>2500</v>
      </c>
      <c r="E11" s="65">
        <v>0</v>
      </c>
      <c r="F11" s="64">
        <v>2474.5100000000002</v>
      </c>
      <c r="G11" s="62">
        <f t="shared" si="2"/>
        <v>101.13043974819323</v>
      </c>
      <c r="H11" s="62">
        <f t="shared" si="3"/>
        <v>98.980400000000017</v>
      </c>
    </row>
    <row r="12" spans="2:8" x14ac:dyDescent="0.25">
      <c r="B12" s="70" t="s">
        <v>140</v>
      </c>
      <c r="C12" s="62">
        <v>56427.77</v>
      </c>
      <c r="D12" s="61">
        <v>133525</v>
      </c>
      <c r="E12" s="65">
        <v>0</v>
      </c>
      <c r="F12" s="62">
        <v>66027.820000000007</v>
      </c>
      <c r="G12" s="62">
        <f t="shared" si="2"/>
        <v>101.1701298846295</v>
      </c>
      <c r="H12" s="62">
        <f t="shared" si="3"/>
        <v>49.449780939898901</v>
      </c>
    </row>
    <row r="13" spans="2:8" x14ac:dyDescent="0.25">
      <c r="B13" s="69" t="s">
        <v>150</v>
      </c>
      <c r="C13" s="64">
        <v>56427.77</v>
      </c>
      <c r="D13" s="59">
        <v>61600</v>
      </c>
      <c r="E13" s="65">
        <v>0</v>
      </c>
      <c r="F13" s="64">
        <v>66027.820000000007</v>
      </c>
      <c r="G13" s="62">
        <f t="shared" si="2"/>
        <v>101.1701298846295</v>
      </c>
      <c r="H13" s="62">
        <f t="shared" si="3"/>
        <v>107.18801948051949</v>
      </c>
    </row>
    <row r="14" spans="2:8" x14ac:dyDescent="0.25">
      <c r="B14" s="70" t="s">
        <v>141</v>
      </c>
      <c r="C14" s="62">
        <v>1578259.78</v>
      </c>
      <c r="D14" s="61">
        <v>1708600</v>
      </c>
      <c r="E14" s="65">
        <v>0</v>
      </c>
      <c r="F14" s="62">
        <v>1686473.28</v>
      </c>
      <c r="G14" s="62">
        <f t="shared" si="2"/>
        <v>101.06856507488267</v>
      </c>
      <c r="H14" s="62">
        <f t="shared" si="3"/>
        <v>98.704979515392722</v>
      </c>
    </row>
    <row r="15" spans="2:8" x14ac:dyDescent="0.25">
      <c r="B15" s="69" t="s">
        <v>153</v>
      </c>
      <c r="C15" s="64">
        <v>1578259.78</v>
      </c>
      <c r="D15" s="59">
        <v>1708600</v>
      </c>
      <c r="E15" s="65">
        <v>0</v>
      </c>
      <c r="F15" s="64">
        <v>1686473.28</v>
      </c>
      <c r="G15" s="62">
        <f t="shared" si="2"/>
        <v>101.06856507488267</v>
      </c>
      <c r="H15" s="62">
        <f t="shared" si="3"/>
        <v>98.704979515392722</v>
      </c>
    </row>
    <row r="16" spans="2:8" x14ac:dyDescent="0.25">
      <c r="B16" s="70" t="s">
        <v>142</v>
      </c>
      <c r="C16" s="62">
        <v>5444.08</v>
      </c>
      <c r="D16" s="61">
        <v>3500</v>
      </c>
      <c r="E16" s="65">
        <v>0</v>
      </c>
      <c r="F16" s="62">
        <v>4385.37</v>
      </c>
      <c r="G16" s="62">
        <f t="shared" si="2"/>
        <v>100.80553004364374</v>
      </c>
      <c r="H16" s="62">
        <f t="shared" si="3"/>
        <v>125.2962857142857</v>
      </c>
    </row>
    <row r="17" spans="2:8" x14ac:dyDescent="0.25">
      <c r="B17" s="69" t="s">
        <v>154</v>
      </c>
      <c r="C17" s="64">
        <v>5444.08</v>
      </c>
      <c r="D17" s="59">
        <v>3500</v>
      </c>
      <c r="E17" s="65">
        <v>0</v>
      </c>
      <c r="F17" s="64">
        <v>4385.37</v>
      </c>
      <c r="G17" s="62">
        <f t="shared" si="2"/>
        <v>100.80553004364374</v>
      </c>
      <c r="H17" s="62">
        <f t="shared" si="3"/>
        <v>125.2962857142857</v>
      </c>
    </row>
    <row r="18" spans="2:8" ht="25.5" x14ac:dyDescent="0.25">
      <c r="B18" s="70" t="s">
        <v>143</v>
      </c>
      <c r="C18" s="62">
        <v>961.31</v>
      </c>
      <c r="D18" s="61">
        <v>1000</v>
      </c>
      <c r="E18" s="65">
        <v>0</v>
      </c>
      <c r="F18" s="62">
        <v>478.51</v>
      </c>
      <c r="G18" s="62">
        <f t="shared" si="2"/>
        <v>100.49776866983595</v>
      </c>
      <c r="H18" s="62">
        <f t="shared" si="3"/>
        <v>47.850999999999999</v>
      </c>
    </row>
    <row r="19" spans="2:8" ht="25.5" x14ac:dyDescent="0.25">
      <c r="B19" s="69" t="s">
        <v>155</v>
      </c>
      <c r="C19" s="64">
        <v>961.31</v>
      </c>
      <c r="D19" s="59">
        <v>1000</v>
      </c>
      <c r="E19" s="65">
        <v>0</v>
      </c>
      <c r="F19" s="64">
        <v>478.51</v>
      </c>
      <c r="G19" s="62">
        <f t="shared" si="2"/>
        <v>100.49776866983595</v>
      </c>
      <c r="H19" s="62">
        <f t="shared" si="3"/>
        <v>47.850999999999999</v>
      </c>
    </row>
    <row r="20" spans="2:8" ht="15.75" customHeight="1" x14ac:dyDescent="0.25">
      <c r="B20" s="7" t="s">
        <v>35</v>
      </c>
      <c r="C20" s="62">
        <v>1775937.02</v>
      </c>
      <c r="D20" s="61">
        <f>SUM(D21+D24+D26+D28+D30+D32+D34)</f>
        <v>1946744</v>
      </c>
      <c r="E20" s="65">
        <v>0</v>
      </c>
      <c r="F20" s="62">
        <f>SUM(F21+F24+F26+F28+F30+F32+F34)</f>
        <v>2081243.8599999999</v>
      </c>
      <c r="G20" s="62">
        <f t="shared" si="2"/>
        <v>101.17191310083733</v>
      </c>
      <c r="H20" s="62">
        <f t="shared" si="3"/>
        <v>106.90896491783202</v>
      </c>
    </row>
    <row r="21" spans="2:8" ht="15.75" customHeight="1" x14ac:dyDescent="0.25">
      <c r="B21" s="7" t="s">
        <v>34</v>
      </c>
      <c r="C21" s="62">
        <v>137877.06</v>
      </c>
      <c r="D21" s="61">
        <v>77619</v>
      </c>
      <c r="E21" s="65">
        <v>0</v>
      </c>
      <c r="F21" s="62">
        <v>199424.5</v>
      </c>
      <c r="G21" s="62">
        <f t="shared" si="2"/>
        <v>101.44639362051961</v>
      </c>
      <c r="H21" s="62">
        <f t="shared" si="3"/>
        <v>256.927427562839</v>
      </c>
    </row>
    <row r="22" spans="2:8" x14ac:dyDescent="0.25">
      <c r="B22" s="68" t="s">
        <v>151</v>
      </c>
      <c r="C22" s="60">
        <v>65974.59</v>
      </c>
      <c r="D22" s="59">
        <v>77619</v>
      </c>
      <c r="E22" s="65">
        <v>0</v>
      </c>
      <c r="F22" s="64">
        <v>127980.5</v>
      </c>
      <c r="G22" s="62">
        <f t="shared" si="2"/>
        <v>101.93984532529872</v>
      </c>
      <c r="H22" s="62">
        <f t="shared" si="3"/>
        <v>164.88295391592266</v>
      </c>
    </row>
    <row r="23" spans="2:8" x14ac:dyDescent="0.25">
      <c r="B23" s="69" t="s">
        <v>256</v>
      </c>
      <c r="C23" s="64">
        <v>71902.47</v>
      </c>
      <c r="D23" s="59">
        <v>71925</v>
      </c>
      <c r="E23" s="65">
        <v>0</v>
      </c>
      <c r="F23" s="64">
        <v>71444</v>
      </c>
      <c r="G23" s="62">
        <f t="shared" ref="G23" si="4">(F23/C23)+100</f>
        <v>100.9936237239138</v>
      </c>
      <c r="H23" s="62">
        <f t="shared" ref="H23" si="5">(F23/D23)*100</f>
        <v>99.33124782759819</v>
      </c>
    </row>
    <row r="24" spans="2:8" x14ac:dyDescent="0.25">
      <c r="B24" s="7" t="s">
        <v>29</v>
      </c>
      <c r="C24" s="62">
        <v>692.42</v>
      </c>
      <c r="D24" s="61">
        <v>2500</v>
      </c>
      <c r="E24" s="65">
        <v>0</v>
      </c>
      <c r="F24" s="62">
        <v>1518.19</v>
      </c>
      <c r="G24" s="62">
        <f t="shared" si="2"/>
        <v>102.19258542503106</v>
      </c>
      <c r="H24" s="62">
        <f t="shared" si="3"/>
        <v>60.727600000000002</v>
      </c>
    </row>
    <row r="25" spans="2:8" x14ac:dyDescent="0.25">
      <c r="B25" s="69" t="s">
        <v>152</v>
      </c>
      <c r="C25" s="60">
        <v>692.42</v>
      </c>
      <c r="D25" s="59">
        <v>2500</v>
      </c>
      <c r="E25" s="65">
        <v>0</v>
      </c>
      <c r="F25" s="60">
        <v>1518.19</v>
      </c>
      <c r="G25" s="62">
        <f t="shared" si="2"/>
        <v>102.19258542503106</v>
      </c>
      <c r="H25" s="62">
        <f t="shared" si="3"/>
        <v>60.727600000000002</v>
      </c>
    </row>
    <row r="26" spans="2:8" x14ac:dyDescent="0.25">
      <c r="B26" s="70" t="s">
        <v>140</v>
      </c>
      <c r="C26" s="62">
        <v>47923.19</v>
      </c>
      <c r="D26" s="61">
        <v>133525</v>
      </c>
      <c r="E26" s="65">
        <v>0</v>
      </c>
      <c r="F26" s="62">
        <v>59336.92</v>
      </c>
      <c r="G26" s="62">
        <f t="shared" si="2"/>
        <v>101.2381671587388</v>
      </c>
      <c r="H26" s="62">
        <f t="shared" si="3"/>
        <v>44.438809211758098</v>
      </c>
    </row>
    <row r="27" spans="2:8" x14ac:dyDescent="0.25">
      <c r="B27" s="69" t="s">
        <v>150</v>
      </c>
      <c r="C27" s="60">
        <v>47923.19</v>
      </c>
      <c r="D27" s="59">
        <v>61600</v>
      </c>
      <c r="E27" s="65">
        <v>0</v>
      </c>
      <c r="F27" s="60">
        <v>59336.92</v>
      </c>
      <c r="G27" s="62">
        <f t="shared" si="2"/>
        <v>101.2381671587388</v>
      </c>
      <c r="H27" s="62">
        <f t="shared" si="3"/>
        <v>96.326168831168829</v>
      </c>
    </row>
    <row r="28" spans="2:8" x14ac:dyDescent="0.25">
      <c r="B28" s="70" t="s">
        <v>246</v>
      </c>
      <c r="C28" s="206">
        <v>9784.1</v>
      </c>
      <c r="D28" s="61">
        <v>20000</v>
      </c>
      <c r="E28" s="65">
        <v>0</v>
      </c>
      <c r="F28" s="206">
        <v>7664.8</v>
      </c>
      <c r="G28" s="62">
        <v>0</v>
      </c>
      <c r="H28" s="62">
        <f t="shared" si="3"/>
        <v>38.324000000000005</v>
      </c>
    </row>
    <row r="29" spans="2:8" ht="16.5" customHeight="1" x14ac:dyDescent="0.25">
      <c r="B29" s="69" t="s">
        <v>247</v>
      </c>
      <c r="C29" s="60">
        <v>9784.1</v>
      </c>
      <c r="D29" s="59">
        <v>20000</v>
      </c>
      <c r="E29" s="65">
        <v>0</v>
      </c>
      <c r="F29" s="60">
        <v>7664.8</v>
      </c>
      <c r="G29" s="62">
        <v>0</v>
      </c>
      <c r="H29" s="62">
        <f t="shared" si="3"/>
        <v>38.324000000000005</v>
      </c>
    </row>
    <row r="30" spans="2:8" x14ac:dyDescent="0.25">
      <c r="B30" s="70" t="s">
        <v>141</v>
      </c>
      <c r="C30" s="62">
        <v>1575189.75</v>
      </c>
      <c r="D30" s="61">
        <v>1708600</v>
      </c>
      <c r="E30" s="65">
        <v>0</v>
      </c>
      <c r="F30" s="62">
        <v>1810458.81</v>
      </c>
      <c r="G30" s="62">
        <f t="shared" si="2"/>
        <v>101.14935918672656</v>
      </c>
      <c r="H30" s="62">
        <f t="shared" si="3"/>
        <v>105.96153634554607</v>
      </c>
    </row>
    <row r="31" spans="2:8" x14ac:dyDescent="0.25">
      <c r="B31" s="69" t="s">
        <v>153</v>
      </c>
      <c r="C31" s="60">
        <v>1575189.75</v>
      </c>
      <c r="D31" s="59">
        <v>1708600</v>
      </c>
      <c r="E31" s="65">
        <v>0</v>
      </c>
      <c r="F31" s="60">
        <v>1810458.81</v>
      </c>
      <c r="G31" s="62">
        <f t="shared" si="2"/>
        <v>101.14935918672656</v>
      </c>
      <c r="H31" s="62">
        <f t="shared" si="3"/>
        <v>105.96153634554607</v>
      </c>
    </row>
    <row r="32" spans="2:8" x14ac:dyDescent="0.25">
      <c r="B32" s="70" t="s">
        <v>142</v>
      </c>
      <c r="C32" s="62">
        <v>4470.5</v>
      </c>
      <c r="D32" s="61">
        <v>3500</v>
      </c>
      <c r="E32" s="65">
        <v>0</v>
      </c>
      <c r="F32" s="62">
        <v>2730.64</v>
      </c>
      <c r="G32" s="62">
        <f t="shared" si="2"/>
        <v>100.61081310815345</v>
      </c>
      <c r="H32" s="62">
        <f t="shared" si="3"/>
        <v>78.01828571428571</v>
      </c>
    </row>
    <row r="33" spans="2:8" x14ac:dyDescent="0.25">
      <c r="B33" s="69" t="s">
        <v>154</v>
      </c>
      <c r="C33" s="60">
        <v>4470.5</v>
      </c>
      <c r="D33" s="59">
        <v>3500</v>
      </c>
      <c r="E33" s="65">
        <v>0</v>
      </c>
      <c r="F33" s="60">
        <v>2730.64</v>
      </c>
      <c r="G33" s="62">
        <f t="shared" si="2"/>
        <v>100.61081310815345</v>
      </c>
      <c r="H33" s="62">
        <f t="shared" si="3"/>
        <v>78.01828571428571</v>
      </c>
    </row>
    <row r="34" spans="2:8" ht="25.5" x14ac:dyDescent="0.25">
      <c r="B34" s="70" t="s">
        <v>143</v>
      </c>
      <c r="C34" s="62">
        <v>0</v>
      </c>
      <c r="D34" s="61">
        <v>1000</v>
      </c>
      <c r="E34" s="65">
        <v>0</v>
      </c>
      <c r="F34" s="62">
        <v>110</v>
      </c>
      <c r="G34" s="62">
        <v>0</v>
      </c>
      <c r="H34" s="62">
        <f t="shared" si="3"/>
        <v>11</v>
      </c>
    </row>
    <row r="35" spans="2:8" ht="25.5" x14ac:dyDescent="0.25">
      <c r="B35" s="69" t="s">
        <v>215</v>
      </c>
      <c r="C35" s="60">
        <v>0</v>
      </c>
      <c r="D35" s="59">
        <v>1000</v>
      </c>
      <c r="E35" s="65">
        <v>0</v>
      </c>
      <c r="F35" s="60">
        <v>110</v>
      </c>
      <c r="G35" s="62">
        <v>0</v>
      </c>
      <c r="H35" s="62">
        <f t="shared" si="3"/>
        <v>11</v>
      </c>
    </row>
    <row r="36" spans="2:8" ht="33.75" customHeight="1" x14ac:dyDescent="0.25">
      <c r="B36" s="76" t="s">
        <v>212</v>
      </c>
      <c r="C36" s="62">
        <v>9784.1</v>
      </c>
      <c r="D36" s="61">
        <v>20000</v>
      </c>
      <c r="E36" s="65">
        <v>0</v>
      </c>
      <c r="F36" s="62">
        <v>0</v>
      </c>
      <c r="G36" s="62">
        <f t="shared" si="2"/>
        <v>100</v>
      </c>
      <c r="H36" s="62">
        <f t="shared" si="3"/>
        <v>0</v>
      </c>
    </row>
    <row r="37" spans="2:8" x14ac:dyDescent="0.25">
      <c r="B37" s="81" t="s">
        <v>213</v>
      </c>
      <c r="C37" s="82">
        <v>9784.1</v>
      </c>
      <c r="D37" s="48">
        <v>20000</v>
      </c>
      <c r="E37" s="65">
        <v>0</v>
      </c>
      <c r="F37" s="82">
        <v>-121979.87</v>
      </c>
      <c r="G37" s="62">
        <f t="shared" si="2"/>
        <v>87.532847170409127</v>
      </c>
      <c r="H37" s="62">
        <f t="shared" si="3"/>
        <v>-609.89935000000003</v>
      </c>
    </row>
    <row r="38" spans="2:8" ht="25.5" x14ac:dyDescent="0.25">
      <c r="B38" s="83" t="s">
        <v>214</v>
      </c>
      <c r="C38" s="85">
        <v>9784.1</v>
      </c>
      <c r="D38" s="84">
        <v>20000</v>
      </c>
      <c r="E38" s="65">
        <v>0</v>
      </c>
      <c r="F38" s="85">
        <v>0</v>
      </c>
      <c r="G38" s="62">
        <f t="shared" si="2"/>
        <v>100</v>
      </c>
      <c r="H38" s="62">
        <f t="shared" si="3"/>
        <v>0</v>
      </c>
    </row>
    <row r="39" spans="2:8" x14ac:dyDescent="0.25">
      <c r="B39" s="23" t="s">
        <v>272</v>
      </c>
      <c r="C39" s="145">
        <v>0</v>
      </c>
      <c r="D39" s="29">
        <v>0</v>
      </c>
      <c r="E39" s="29"/>
      <c r="F39" s="82">
        <v>-121979.87</v>
      </c>
      <c r="G39" s="62">
        <v>0</v>
      </c>
      <c r="H39" s="62">
        <v>0</v>
      </c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3"/>
  <sheetViews>
    <sheetView workbookViewId="0">
      <selection activeCell="F6" sqref="F6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9"/>
      <c r="C1" s="19"/>
      <c r="D1" s="19"/>
      <c r="E1" s="19"/>
      <c r="F1" s="3"/>
      <c r="G1" s="3"/>
      <c r="H1" s="3"/>
    </row>
    <row r="2" spans="2:8" ht="15.75" customHeight="1" x14ac:dyDescent="0.25">
      <c r="B2" s="241" t="s">
        <v>41</v>
      </c>
      <c r="C2" s="241"/>
      <c r="D2" s="241"/>
      <c r="E2" s="241"/>
      <c r="F2" s="241"/>
      <c r="G2" s="241"/>
      <c r="H2" s="241"/>
    </row>
    <row r="3" spans="2:8" ht="18" x14ac:dyDescent="0.25">
      <c r="B3" s="19"/>
      <c r="C3" s="19"/>
      <c r="D3" s="19"/>
      <c r="E3" s="19"/>
      <c r="F3" s="3"/>
      <c r="G3" s="3"/>
      <c r="H3" s="3"/>
    </row>
    <row r="4" spans="2:8" ht="25.5" x14ac:dyDescent="0.25">
      <c r="B4" s="41" t="s">
        <v>7</v>
      </c>
      <c r="C4" s="41" t="s">
        <v>289</v>
      </c>
      <c r="D4" s="41" t="s">
        <v>252</v>
      </c>
      <c r="E4" s="41" t="s">
        <v>253</v>
      </c>
      <c r="F4" s="41" t="s">
        <v>290</v>
      </c>
      <c r="G4" s="41" t="s">
        <v>13</v>
      </c>
      <c r="H4" s="41" t="s">
        <v>42</v>
      </c>
    </row>
    <row r="5" spans="2:8" x14ac:dyDescent="0.25">
      <c r="B5" s="41">
        <v>1</v>
      </c>
      <c r="C5" s="41">
        <v>2</v>
      </c>
      <c r="D5" s="87">
        <v>3</v>
      </c>
      <c r="E5" s="41">
        <v>4</v>
      </c>
      <c r="F5" s="41">
        <v>5</v>
      </c>
      <c r="G5" s="41" t="s">
        <v>15</v>
      </c>
      <c r="H5" s="41" t="s">
        <v>209</v>
      </c>
    </row>
    <row r="6" spans="2:8" ht="15.75" customHeight="1" x14ac:dyDescent="0.25">
      <c r="B6" s="7" t="s">
        <v>35</v>
      </c>
      <c r="C6" s="88">
        <v>1775937.02</v>
      </c>
      <c r="D6" s="61">
        <f>SUM(D8+D10+D12)</f>
        <v>1946744</v>
      </c>
      <c r="E6" s="61">
        <v>0</v>
      </c>
      <c r="F6" s="88">
        <f>SUM(F8+F10+F12)</f>
        <v>1963065.36</v>
      </c>
      <c r="G6" s="77">
        <f>(F6/C6)*100</f>
        <v>110.53687928640623</v>
      </c>
      <c r="H6" s="77">
        <f>(F6/D6)*100</f>
        <v>100.83839272138503</v>
      </c>
    </row>
    <row r="7" spans="2:8" ht="15.75" customHeight="1" x14ac:dyDescent="0.25">
      <c r="B7" s="7" t="s">
        <v>144</v>
      </c>
      <c r="C7" s="88">
        <v>1775937.02</v>
      </c>
      <c r="D7" s="61">
        <f>SUM(D8+D10)</f>
        <v>1739744</v>
      </c>
      <c r="E7" s="61">
        <v>0</v>
      </c>
      <c r="F7" s="88">
        <f>SUM(F8+F10)</f>
        <v>1729331.26</v>
      </c>
      <c r="G7" s="77">
        <f t="shared" ref="G7:G11" si="0">(F7/C7)*100</f>
        <v>97.375708739941686</v>
      </c>
      <c r="H7" s="77">
        <f t="shared" ref="H7:H11" si="1">(F7/D7)*100</f>
        <v>99.401478608346977</v>
      </c>
    </row>
    <row r="8" spans="2:8" x14ac:dyDescent="0.25">
      <c r="B8" s="63" t="s">
        <v>218</v>
      </c>
      <c r="C8" s="88">
        <v>1680723.12</v>
      </c>
      <c r="D8" s="61">
        <v>1709944</v>
      </c>
      <c r="E8" s="61">
        <v>0</v>
      </c>
      <c r="F8" s="199">
        <v>1691673.61</v>
      </c>
      <c r="G8" s="77">
        <f t="shared" si="0"/>
        <v>100.6515344419133</v>
      </c>
      <c r="H8" s="77">
        <f t="shared" si="1"/>
        <v>98.931521149230633</v>
      </c>
    </row>
    <row r="9" spans="2:8" x14ac:dyDescent="0.25">
      <c r="B9" s="29" t="s">
        <v>217</v>
      </c>
      <c r="C9" s="89">
        <v>1680723.12</v>
      </c>
      <c r="D9" s="59">
        <v>1709944</v>
      </c>
      <c r="E9" s="61">
        <v>0</v>
      </c>
      <c r="F9" s="89">
        <v>1691673.61</v>
      </c>
      <c r="G9" s="77">
        <f t="shared" si="0"/>
        <v>100.6515344419133</v>
      </c>
      <c r="H9" s="77">
        <f t="shared" si="1"/>
        <v>98.931521149230633</v>
      </c>
    </row>
    <row r="10" spans="2:8" x14ac:dyDescent="0.25">
      <c r="B10" s="78" t="s">
        <v>219</v>
      </c>
      <c r="C10" s="90">
        <v>95213.9</v>
      </c>
      <c r="D10" s="86">
        <v>29800</v>
      </c>
      <c r="E10" s="61">
        <v>0</v>
      </c>
      <c r="F10" s="90">
        <v>37657.65</v>
      </c>
      <c r="G10" s="77">
        <f t="shared" si="0"/>
        <v>39.550580324931552</v>
      </c>
      <c r="H10" s="77">
        <f t="shared" si="1"/>
        <v>126.36795302013424</v>
      </c>
    </row>
    <row r="11" spans="2:8" x14ac:dyDescent="0.25">
      <c r="B11" s="29" t="s">
        <v>220</v>
      </c>
      <c r="C11" s="79">
        <v>95213.9</v>
      </c>
      <c r="D11" s="144">
        <v>29800</v>
      </c>
      <c r="E11" s="61">
        <v>0</v>
      </c>
      <c r="F11" s="79">
        <v>37657.65</v>
      </c>
      <c r="G11" s="77">
        <f t="shared" si="0"/>
        <v>39.550580324931552</v>
      </c>
      <c r="H11" s="77">
        <f t="shared" si="1"/>
        <v>126.36795302013424</v>
      </c>
    </row>
    <row r="12" spans="2:8" x14ac:dyDescent="0.25">
      <c r="B12" s="78" t="s">
        <v>257</v>
      </c>
      <c r="C12" s="140">
        <v>0</v>
      </c>
      <c r="D12" s="140">
        <v>207000</v>
      </c>
      <c r="E12" s="61">
        <v>0</v>
      </c>
      <c r="F12" s="240">
        <v>233734.1</v>
      </c>
      <c r="G12" s="29">
        <v>0</v>
      </c>
      <c r="H12" s="29">
        <v>0</v>
      </c>
    </row>
    <row r="13" spans="2:8" x14ac:dyDescent="0.25">
      <c r="B13" s="29" t="s">
        <v>258</v>
      </c>
      <c r="C13" s="29">
        <v>0</v>
      </c>
      <c r="D13" s="29">
        <v>207000</v>
      </c>
      <c r="E13" s="61">
        <v>0</v>
      </c>
      <c r="F13" s="29">
        <v>233734.1</v>
      </c>
      <c r="G13" s="29">
        <v>0</v>
      </c>
      <c r="H13" s="29">
        <v>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"/>
  <sheetViews>
    <sheetView workbookViewId="0">
      <selection activeCell="J7" sqref="J7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2:12" ht="15.75" customHeight="1" x14ac:dyDescent="0.25">
      <c r="B2" s="279" t="s">
        <v>10</v>
      </c>
      <c r="C2" s="279"/>
      <c r="D2" s="279"/>
      <c r="E2" s="279"/>
      <c r="F2" s="279"/>
      <c r="G2" s="279"/>
      <c r="H2" s="279"/>
      <c r="I2" s="279"/>
      <c r="J2" s="279"/>
      <c r="K2" s="279"/>
      <c r="L2" s="279"/>
    </row>
    <row r="3" spans="2:12" ht="18" x14ac:dyDescent="0.25">
      <c r="B3" s="45"/>
      <c r="C3" s="45"/>
      <c r="D3" s="45"/>
      <c r="E3" s="45"/>
      <c r="F3" s="45"/>
      <c r="G3" s="45"/>
      <c r="H3" s="45"/>
      <c r="I3" s="45"/>
      <c r="J3" s="46"/>
      <c r="K3" s="46"/>
      <c r="L3" s="46"/>
    </row>
    <row r="4" spans="2:12" ht="18" customHeight="1" x14ac:dyDescent="0.25">
      <c r="B4" s="279" t="s">
        <v>60</v>
      </c>
      <c r="C4" s="279"/>
      <c r="D4" s="279"/>
      <c r="E4" s="279"/>
      <c r="F4" s="279"/>
      <c r="G4" s="279"/>
      <c r="H4" s="279"/>
      <c r="I4" s="279"/>
      <c r="J4" s="279"/>
      <c r="K4" s="279"/>
      <c r="L4" s="279"/>
    </row>
    <row r="5" spans="2:12" ht="15.75" customHeight="1" x14ac:dyDescent="0.25">
      <c r="B5" s="279" t="s">
        <v>61</v>
      </c>
      <c r="C5" s="279"/>
      <c r="D5" s="279"/>
      <c r="E5" s="279"/>
      <c r="F5" s="279"/>
      <c r="G5" s="279"/>
      <c r="H5" s="279"/>
      <c r="I5" s="279"/>
      <c r="J5" s="279"/>
      <c r="K5" s="279"/>
      <c r="L5" s="279"/>
    </row>
    <row r="6" spans="2:12" ht="18" x14ac:dyDescent="0.25">
      <c r="B6" s="45"/>
      <c r="C6" s="45"/>
      <c r="D6" s="45"/>
      <c r="E6" s="45"/>
      <c r="F6" s="45"/>
      <c r="G6" s="45"/>
      <c r="H6" s="45"/>
      <c r="I6" s="45"/>
      <c r="J6" s="46"/>
      <c r="K6" s="46"/>
      <c r="L6" s="46"/>
    </row>
    <row r="7" spans="2:12" ht="25.5" customHeight="1" x14ac:dyDescent="0.25">
      <c r="B7" s="276" t="s">
        <v>7</v>
      </c>
      <c r="C7" s="277"/>
      <c r="D7" s="277"/>
      <c r="E7" s="277"/>
      <c r="F7" s="278"/>
      <c r="G7" s="43" t="s">
        <v>254</v>
      </c>
      <c r="H7" s="43" t="s">
        <v>259</v>
      </c>
      <c r="I7" s="43" t="s">
        <v>255</v>
      </c>
      <c r="J7" s="43" t="s">
        <v>291</v>
      </c>
      <c r="K7" s="43" t="s">
        <v>13</v>
      </c>
      <c r="L7" s="43" t="s">
        <v>42</v>
      </c>
    </row>
    <row r="8" spans="2:12" x14ac:dyDescent="0.25">
      <c r="B8" s="276">
        <v>1</v>
      </c>
      <c r="C8" s="277"/>
      <c r="D8" s="277"/>
      <c r="E8" s="277"/>
      <c r="F8" s="278"/>
      <c r="G8" s="44">
        <v>2</v>
      </c>
      <c r="H8" s="44">
        <v>3</v>
      </c>
      <c r="I8" s="44">
        <v>4</v>
      </c>
      <c r="J8" s="44">
        <v>5</v>
      </c>
      <c r="K8" s="44" t="s">
        <v>15</v>
      </c>
      <c r="L8" s="44" t="s">
        <v>16</v>
      </c>
    </row>
    <row r="9" spans="2:12" ht="25.5" x14ac:dyDescent="0.25">
      <c r="B9" s="7">
        <v>8</v>
      </c>
      <c r="C9" s="7"/>
      <c r="D9" s="7"/>
      <c r="E9" s="7"/>
      <c r="F9" s="7" t="s">
        <v>62</v>
      </c>
      <c r="G9" s="5">
        <v>0</v>
      </c>
      <c r="H9" s="5">
        <v>0</v>
      </c>
      <c r="I9" s="5">
        <v>0</v>
      </c>
      <c r="J9" s="29">
        <v>0</v>
      </c>
      <c r="K9" s="29">
        <v>0</v>
      </c>
      <c r="L9" s="29">
        <v>0</v>
      </c>
    </row>
    <row r="10" spans="2:12" x14ac:dyDescent="0.25">
      <c r="B10" s="7"/>
      <c r="C10" s="12">
        <v>84</v>
      </c>
      <c r="D10" s="12"/>
      <c r="E10" s="12"/>
      <c r="F10" s="12" t="s">
        <v>63</v>
      </c>
      <c r="G10" s="5">
        <v>0</v>
      </c>
      <c r="H10" s="5">
        <v>0</v>
      </c>
      <c r="I10" s="5">
        <v>0</v>
      </c>
      <c r="J10" s="29">
        <v>0</v>
      </c>
      <c r="K10" s="29">
        <v>0</v>
      </c>
      <c r="L10" s="29">
        <v>0</v>
      </c>
    </row>
    <row r="11" spans="2:12" ht="51" x14ac:dyDescent="0.25">
      <c r="B11" s="8"/>
      <c r="C11" s="8"/>
      <c r="D11" s="8">
        <v>841</v>
      </c>
      <c r="E11" s="8"/>
      <c r="F11" s="30" t="s">
        <v>64</v>
      </c>
      <c r="G11" s="5">
        <v>0</v>
      </c>
      <c r="H11" s="5">
        <v>0</v>
      </c>
      <c r="I11" s="5">
        <v>0</v>
      </c>
      <c r="J11" s="29">
        <v>0</v>
      </c>
      <c r="K11" s="29">
        <v>0</v>
      </c>
      <c r="L11" s="29">
        <v>0</v>
      </c>
    </row>
    <row r="12" spans="2:12" ht="25.5" x14ac:dyDescent="0.25">
      <c r="B12" s="8"/>
      <c r="C12" s="8"/>
      <c r="D12" s="8"/>
      <c r="E12" s="8">
        <v>8413</v>
      </c>
      <c r="F12" s="30" t="s">
        <v>65</v>
      </c>
      <c r="G12" s="5">
        <v>0</v>
      </c>
      <c r="H12" s="5">
        <v>0</v>
      </c>
      <c r="I12" s="5">
        <v>0</v>
      </c>
      <c r="J12" s="29">
        <v>0</v>
      </c>
      <c r="K12" s="29">
        <v>0</v>
      </c>
      <c r="L12" s="29">
        <v>0</v>
      </c>
    </row>
    <row r="13" spans="2:12" x14ac:dyDescent="0.25">
      <c r="B13" s="8"/>
      <c r="C13" s="8"/>
      <c r="D13" s="8"/>
      <c r="E13" s="9" t="s">
        <v>20</v>
      </c>
      <c r="F13" s="14"/>
      <c r="G13" s="5">
        <v>0</v>
      </c>
      <c r="H13" s="5">
        <v>0</v>
      </c>
      <c r="I13" s="5">
        <v>0</v>
      </c>
      <c r="J13" s="29">
        <v>0</v>
      </c>
      <c r="K13" s="29">
        <v>0</v>
      </c>
      <c r="L13" s="29">
        <v>0</v>
      </c>
    </row>
    <row r="14" spans="2:12" ht="25.5" x14ac:dyDescent="0.25">
      <c r="B14" s="10">
        <v>5</v>
      </c>
      <c r="C14" s="11"/>
      <c r="D14" s="11"/>
      <c r="E14" s="11"/>
      <c r="F14" s="22" t="s">
        <v>66</v>
      </c>
      <c r="G14" s="5">
        <v>0</v>
      </c>
      <c r="H14" s="5">
        <v>0</v>
      </c>
      <c r="I14" s="5">
        <v>0</v>
      </c>
      <c r="J14" s="29">
        <v>0</v>
      </c>
      <c r="K14" s="29">
        <v>0</v>
      </c>
      <c r="L14" s="29">
        <v>0</v>
      </c>
    </row>
    <row r="15" spans="2:12" ht="25.5" x14ac:dyDescent="0.25">
      <c r="B15" s="12"/>
      <c r="C15" s="12">
        <v>54</v>
      </c>
      <c r="D15" s="12"/>
      <c r="E15" s="12"/>
      <c r="F15" s="23" t="s">
        <v>67</v>
      </c>
      <c r="G15" s="5">
        <v>0</v>
      </c>
      <c r="H15" s="5">
        <v>0</v>
      </c>
      <c r="I15" s="5">
        <v>0</v>
      </c>
      <c r="J15" s="29">
        <v>0</v>
      </c>
      <c r="K15" s="29">
        <v>0</v>
      </c>
      <c r="L15" s="29">
        <v>0</v>
      </c>
    </row>
    <row r="16" spans="2:12" ht="63.75" x14ac:dyDescent="0.25">
      <c r="B16" s="12"/>
      <c r="C16" s="12"/>
      <c r="D16" s="12">
        <v>541</v>
      </c>
      <c r="E16" s="30"/>
      <c r="F16" s="30" t="s">
        <v>68</v>
      </c>
      <c r="G16" s="5">
        <v>0</v>
      </c>
      <c r="H16" s="5">
        <v>0</v>
      </c>
      <c r="I16" s="5">
        <v>0</v>
      </c>
      <c r="J16" s="29">
        <v>0</v>
      </c>
      <c r="K16" s="29">
        <v>0</v>
      </c>
      <c r="L16" s="29">
        <v>0</v>
      </c>
    </row>
    <row r="17" spans="2:12" ht="38.25" x14ac:dyDescent="0.25">
      <c r="B17" s="12"/>
      <c r="C17" s="12"/>
      <c r="D17" s="12"/>
      <c r="E17" s="30">
        <v>5413</v>
      </c>
      <c r="F17" s="30" t="s">
        <v>69</v>
      </c>
      <c r="G17" s="5">
        <v>0</v>
      </c>
      <c r="H17" s="5">
        <v>0</v>
      </c>
      <c r="I17" s="5">
        <v>0</v>
      </c>
      <c r="J17" s="29">
        <v>0</v>
      </c>
      <c r="K17" s="29">
        <v>0</v>
      </c>
      <c r="L17" s="29">
        <v>0</v>
      </c>
    </row>
    <row r="18" spans="2:12" x14ac:dyDescent="0.25">
      <c r="B18" s="13"/>
      <c r="C18" s="11"/>
      <c r="D18" s="11"/>
      <c r="E18" s="11"/>
      <c r="F18" s="22" t="s">
        <v>20</v>
      </c>
      <c r="G18" s="5">
        <v>0</v>
      </c>
      <c r="H18" s="5">
        <v>0</v>
      </c>
      <c r="I18" s="5">
        <v>0</v>
      </c>
      <c r="J18" s="29">
        <v>0</v>
      </c>
      <c r="K18" s="29">
        <v>0</v>
      </c>
      <c r="L18" s="29">
        <v>0</v>
      </c>
    </row>
    <row r="20" spans="2:12" x14ac:dyDescent="0.25"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</row>
    <row r="21" spans="2:12" x14ac:dyDescent="0.25"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</row>
    <row r="22" spans="2:12" x14ac:dyDescent="0.25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</row>
  </sheetData>
  <mergeCells count="5">
    <mergeCell ref="B2:L2"/>
    <mergeCell ref="B4:L4"/>
    <mergeCell ref="B5:L5"/>
    <mergeCell ref="B7:F7"/>
    <mergeCell ref="B8:F8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6"/>
  <sheetViews>
    <sheetView workbookViewId="0">
      <selection activeCell="F4" sqref="F4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9"/>
      <c r="C1" s="19"/>
      <c r="D1" s="19"/>
      <c r="E1" s="19"/>
      <c r="F1" s="3"/>
      <c r="G1" s="3"/>
      <c r="H1" s="3"/>
    </row>
    <row r="2" spans="2:8" ht="15.75" customHeight="1" x14ac:dyDescent="0.25">
      <c r="B2" s="241" t="s">
        <v>38</v>
      </c>
      <c r="C2" s="241"/>
      <c r="D2" s="241"/>
      <c r="E2" s="241"/>
      <c r="F2" s="241"/>
      <c r="G2" s="241"/>
      <c r="H2" s="241"/>
    </row>
    <row r="3" spans="2:8" ht="18" x14ac:dyDescent="0.25">
      <c r="B3" s="19"/>
      <c r="C3" s="19"/>
      <c r="D3" s="19"/>
      <c r="E3" s="19"/>
      <c r="F3" s="3"/>
      <c r="G3" s="3"/>
      <c r="H3" s="3"/>
    </row>
    <row r="4" spans="2:8" ht="25.5" x14ac:dyDescent="0.25">
      <c r="B4" s="41" t="s">
        <v>7</v>
      </c>
      <c r="C4" s="41" t="s">
        <v>254</v>
      </c>
      <c r="D4" s="41" t="s">
        <v>252</v>
      </c>
      <c r="E4" s="41" t="s">
        <v>253</v>
      </c>
      <c r="F4" s="41" t="s">
        <v>285</v>
      </c>
      <c r="G4" s="41" t="s">
        <v>13</v>
      </c>
      <c r="H4" s="41" t="s">
        <v>42</v>
      </c>
    </row>
    <row r="5" spans="2:8" x14ac:dyDescent="0.25">
      <c r="B5" s="41">
        <v>1</v>
      </c>
      <c r="C5" s="41">
        <v>2</v>
      </c>
      <c r="D5" s="41">
        <v>3</v>
      </c>
      <c r="E5" s="41">
        <v>4</v>
      </c>
      <c r="F5" s="41">
        <v>5</v>
      </c>
      <c r="G5" s="41" t="s">
        <v>15</v>
      </c>
      <c r="H5" s="41" t="s">
        <v>16</v>
      </c>
    </row>
    <row r="6" spans="2:8" x14ac:dyDescent="0.25">
      <c r="B6" s="7" t="s">
        <v>39</v>
      </c>
      <c r="C6" s="5"/>
      <c r="D6" s="5"/>
      <c r="E6" s="6"/>
      <c r="F6" s="29"/>
      <c r="G6" s="29"/>
      <c r="H6" s="29"/>
    </row>
    <row r="7" spans="2:8" x14ac:dyDescent="0.25">
      <c r="B7" s="7" t="s">
        <v>34</v>
      </c>
      <c r="C7" s="5"/>
      <c r="D7" s="5"/>
      <c r="E7" s="5"/>
      <c r="F7" s="29"/>
      <c r="G7" s="29"/>
      <c r="H7" s="29"/>
    </row>
    <row r="8" spans="2:8" x14ac:dyDescent="0.25">
      <c r="B8" s="33" t="s">
        <v>33</v>
      </c>
      <c r="C8" s="5"/>
      <c r="D8" s="5"/>
      <c r="E8" s="5"/>
      <c r="F8" s="29"/>
      <c r="G8" s="29"/>
      <c r="H8" s="29"/>
    </row>
    <row r="9" spans="2:8" x14ac:dyDescent="0.25">
      <c r="B9" s="32" t="s">
        <v>32</v>
      </c>
      <c r="C9" s="5"/>
      <c r="D9" s="5"/>
      <c r="E9" s="5"/>
      <c r="F9" s="29"/>
      <c r="G9" s="29"/>
      <c r="H9" s="29"/>
    </row>
    <row r="10" spans="2:8" x14ac:dyDescent="0.25">
      <c r="B10" s="32" t="s">
        <v>20</v>
      </c>
      <c r="C10" s="5"/>
      <c r="D10" s="5"/>
      <c r="E10" s="5"/>
      <c r="F10" s="29"/>
      <c r="G10" s="29"/>
      <c r="H10" s="29"/>
    </row>
    <row r="11" spans="2:8" x14ac:dyDescent="0.25">
      <c r="B11" s="7" t="s">
        <v>31</v>
      </c>
      <c r="C11" s="5"/>
      <c r="D11" s="5"/>
      <c r="E11" s="6"/>
      <c r="F11" s="29"/>
      <c r="G11" s="29"/>
      <c r="H11" s="29"/>
    </row>
    <row r="12" spans="2:8" x14ac:dyDescent="0.25">
      <c r="B12" s="31" t="s">
        <v>30</v>
      </c>
      <c r="C12" s="5"/>
      <c r="D12" s="5"/>
      <c r="E12" s="6"/>
      <c r="F12" s="29"/>
      <c r="G12" s="29"/>
      <c r="H12" s="29"/>
    </row>
    <row r="13" spans="2:8" x14ac:dyDescent="0.25">
      <c r="B13" s="7" t="s">
        <v>29</v>
      </c>
      <c r="C13" s="5"/>
      <c r="D13" s="5"/>
      <c r="E13" s="6"/>
      <c r="F13" s="29"/>
      <c r="G13" s="29"/>
      <c r="H13" s="29"/>
    </row>
    <row r="14" spans="2:8" x14ac:dyDescent="0.25">
      <c r="B14" s="31" t="s">
        <v>28</v>
      </c>
      <c r="C14" s="5"/>
      <c r="D14" s="5"/>
      <c r="E14" s="6"/>
      <c r="F14" s="29"/>
      <c r="G14" s="29"/>
      <c r="H14" s="29"/>
    </row>
    <row r="15" spans="2:8" x14ac:dyDescent="0.25">
      <c r="B15" s="12" t="s">
        <v>12</v>
      </c>
      <c r="C15" s="5"/>
      <c r="D15" s="5"/>
      <c r="E15" s="6"/>
      <c r="F15" s="29"/>
      <c r="G15" s="29"/>
      <c r="H15" s="29"/>
    </row>
    <row r="16" spans="2:8" x14ac:dyDescent="0.25">
      <c r="B16" s="31"/>
      <c r="C16" s="5"/>
      <c r="D16" s="5"/>
      <c r="E16" s="6"/>
      <c r="F16" s="29"/>
      <c r="G16" s="29"/>
      <c r="H16" s="29"/>
    </row>
    <row r="17" spans="2:8" ht="15.75" customHeight="1" x14ac:dyDescent="0.25">
      <c r="B17" s="7" t="s">
        <v>40</v>
      </c>
      <c r="C17" s="5"/>
      <c r="D17" s="5"/>
      <c r="E17" s="6"/>
      <c r="F17" s="29"/>
      <c r="G17" s="29"/>
      <c r="H17" s="29"/>
    </row>
    <row r="18" spans="2:8" ht="15.75" customHeight="1" x14ac:dyDescent="0.25">
      <c r="B18" s="7" t="s">
        <v>34</v>
      </c>
      <c r="C18" s="5"/>
      <c r="D18" s="5"/>
      <c r="E18" s="5"/>
      <c r="F18" s="29"/>
      <c r="G18" s="29"/>
      <c r="H18" s="29"/>
    </row>
    <row r="19" spans="2:8" x14ac:dyDescent="0.25">
      <c r="B19" s="33" t="s">
        <v>33</v>
      </c>
      <c r="C19" s="5"/>
      <c r="D19" s="5"/>
      <c r="E19" s="5"/>
      <c r="F19" s="29"/>
      <c r="G19" s="29"/>
      <c r="H19" s="29"/>
    </row>
    <row r="20" spans="2:8" x14ac:dyDescent="0.25">
      <c r="B20" s="32" t="s">
        <v>32</v>
      </c>
      <c r="C20" s="5"/>
      <c r="D20" s="5"/>
      <c r="E20" s="5"/>
      <c r="F20" s="29"/>
      <c r="G20" s="29"/>
      <c r="H20" s="29"/>
    </row>
    <row r="21" spans="2:8" x14ac:dyDescent="0.25">
      <c r="B21" s="32" t="s">
        <v>20</v>
      </c>
      <c r="C21" s="5"/>
      <c r="D21" s="5"/>
      <c r="E21" s="5"/>
      <c r="F21" s="29"/>
      <c r="G21" s="29"/>
      <c r="H21" s="29"/>
    </row>
    <row r="22" spans="2:8" x14ac:dyDescent="0.25">
      <c r="B22" s="7" t="s">
        <v>31</v>
      </c>
      <c r="C22" s="5"/>
      <c r="D22" s="5"/>
      <c r="E22" s="6"/>
      <c r="F22" s="29"/>
      <c r="G22" s="29"/>
      <c r="H22" s="29"/>
    </row>
    <row r="23" spans="2:8" x14ac:dyDescent="0.25">
      <c r="B23" s="31" t="s">
        <v>30</v>
      </c>
      <c r="C23" s="5"/>
      <c r="D23" s="5"/>
      <c r="E23" s="6"/>
      <c r="F23" s="29"/>
      <c r="G23" s="29"/>
      <c r="H23" s="29"/>
    </row>
    <row r="24" spans="2:8" x14ac:dyDescent="0.25">
      <c r="B24" s="7" t="s">
        <v>29</v>
      </c>
      <c r="C24" s="5"/>
      <c r="D24" s="5"/>
      <c r="E24" s="6"/>
      <c r="F24" s="29"/>
      <c r="G24" s="29"/>
      <c r="H24" s="29"/>
    </row>
    <row r="25" spans="2:8" x14ac:dyDescent="0.25">
      <c r="B25" s="31" t="s">
        <v>28</v>
      </c>
      <c r="C25" s="5"/>
      <c r="D25" s="5"/>
      <c r="E25" s="6"/>
      <c r="F25" s="29"/>
      <c r="G25" s="29"/>
      <c r="H25" s="29"/>
    </row>
    <row r="26" spans="2:8" x14ac:dyDescent="0.25">
      <c r="B26" s="12" t="s">
        <v>12</v>
      </c>
      <c r="C26" s="5"/>
      <c r="D26" s="5"/>
      <c r="E26" s="6"/>
      <c r="F26" s="29"/>
      <c r="G26" s="29"/>
      <c r="H26" s="29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7"/>
  <sheetViews>
    <sheetView topLeftCell="A162" workbookViewId="0">
      <selection activeCell="B187" sqref="B187:D187"/>
    </sheetView>
  </sheetViews>
  <sheetFormatPr defaultRowHeight="15" x14ac:dyDescent="0.25"/>
  <cols>
    <col min="1" max="1" width="2.140625" customWidth="1"/>
    <col min="2" max="2" width="7.42578125" bestFit="1" customWidth="1"/>
    <col min="3" max="3" width="6.42578125" customWidth="1"/>
    <col min="4" max="4" width="6.7109375" customWidth="1"/>
    <col min="5" max="5" width="33.140625" customWidth="1"/>
    <col min="6" max="6" width="32.140625" customWidth="1"/>
    <col min="7" max="7" width="21.5703125" customWidth="1"/>
    <col min="8" max="8" width="11.85546875" style="197" customWidth="1"/>
    <col min="9" max="9" width="8.7109375" customWidth="1"/>
    <col min="10" max="10" width="3.85546875" customWidth="1"/>
  </cols>
  <sheetData>
    <row r="1" spans="1:11" ht="18" x14ac:dyDescent="0.25">
      <c r="B1" s="2"/>
      <c r="C1" s="2"/>
      <c r="D1" s="2"/>
      <c r="E1" s="2"/>
      <c r="F1" s="2"/>
      <c r="G1" s="2"/>
      <c r="H1" s="192"/>
    </row>
    <row r="2" spans="1:11" ht="18" customHeight="1" x14ac:dyDescent="0.25">
      <c r="B2" s="241" t="s">
        <v>9</v>
      </c>
      <c r="C2" s="318"/>
      <c r="D2" s="318"/>
      <c r="E2" s="318"/>
      <c r="F2" s="318"/>
      <c r="G2" s="318"/>
      <c r="H2" s="318"/>
    </row>
    <row r="3" spans="1:11" ht="18" x14ac:dyDescent="0.25">
      <c r="B3" s="2"/>
      <c r="C3" s="2"/>
      <c r="D3" s="2"/>
      <c r="E3" s="2"/>
      <c r="F3" s="2"/>
      <c r="G3" s="2"/>
      <c r="H3" s="192"/>
    </row>
    <row r="4" spans="1:11" ht="15.75" x14ac:dyDescent="0.25">
      <c r="B4" s="319" t="s">
        <v>58</v>
      </c>
      <c r="C4" s="319"/>
      <c r="D4" s="319"/>
      <c r="E4" s="319"/>
      <c r="F4" s="319"/>
      <c r="G4" s="319"/>
      <c r="H4" s="319"/>
    </row>
    <row r="5" spans="1:11" ht="18" x14ac:dyDescent="0.25">
      <c r="B5" s="19"/>
      <c r="C5" s="19"/>
      <c r="D5" s="19"/>
      <c r="E5" s="19"/>
      <c r="F5" s="19"/>
      <c r="G5" s="19"/>
      <c r="H5" s="192"/>
    </row>
    <row r="6" spans="1:11" ht="24" x14ac:dyDescent="0.25">
      <c r="B6" s="320" t="s">
        <v>7</v>
      </c>
      <c r="C6" s="321"/>
      <c r="D6" s="321"/>
      <c r="E6" s="322"/>
      <c r="F6" s="92" t="s">
        <v>252</v>
      </c>
      <c r="G6" s="92" t="s">
        <v>292</v>
      </c>
      <c r="H6" s="193" t="s">
        <v>42</v>
      </c>
    </row>
    <row r="7" spans="1:11" s="28" customFormat="1" ht="15.75" customHeight="1" thickBot="1" x14ac:dyDescent="0.25">
      <c r="B7" s="320">
        <v>1</v>
      </c>
      <c r="C7" s="321"/>
      <c r="D7" s="321"/>
      <c r="E7" s="322"/>
      <c r="F7" s="93">
        <v>2</v>
      </c>
      <c r="G7" s="93">
        <v>4</v>
      </c>
      <c r="H7" s="194" t="s">
        <v>216</v>
      </c>
    </row>
    <row r="8" spans="1:11" s="42" customFormat="1" ht="30" customHeight="1" thickBot="1" x14ac:dyDescent="0.3">
      <c r="B8" s="323">
        <v>15737</v>
      </c>
      <c r="C8" s="324"/>
      <c r="D8" s="325"/>
      <c r="E8" s="149" t="s">
        <v>145</v>
      </c>
      <c r="F8" s="150"/>
      <c r="G8" s="151">
        <f>SUM(G9+G96)</f>
        <v>2081243.86</v>
      </c>
      <c r="H8" s="198"/>
      <c r="I8" s="378"/>
      <c r="J8" s="379"/>
      <c r="K8" s="380"/>
    </row>
    <row r="9" spans="1:11" s="42" customFormat="1" ht="30" customHeight="1" x14ac:dyDescent="0.25">
      <c r="B9" s="216"/>
      <c r="C9" s="217"/>
      <c r="D9" s="218"/>
      <c r="E9" s="218"/>
      <c r="F9" s="150"/>
      <c r="G9" s="151">
        <f>SUM(G10+G14+G42+G87)</f>
        <v>199424.5</v>
      </c>
      <c r="H9" s="99"/>
      <c r="I9" s="229"/>
      <c r="J9" s="229"/>
      <c r="K9" s="229"/>
    </row>
    <row r="10" spans="1:11" s="42" customFormat="1" ht="30" customHeight="1" x14ac:dyDescent="0.25">
      <c r="B10" s="286" t="s">
        <v>297</v>
      </c>
      <c r="C10" s="287"/>
      <c r="D10" s="288"/>
      <c r="E10" s="237" t="s">
        <v>298</v>
      </c>
      <c r="F10" s="238">
        <v>0</v>
      </c>
      <c r="G10" s="238">
        <v>148</v>
      </c>
      <c r="H10" s="239">
        <v>0</v>
      </c>
      <c r="I10" s="229"/>
      <c r="J10" s="229"/>
      <c r="K10" s="229"/>
    </row>
    <row r="11" spans="1:11" s="42" customFormat="1" ht="30" customHeight="1" x14ac:dyDescent="0.25">
      <c r="B11" s="289" t="s">
        <v>299</v>
      </c>
      <c r="C11" s="290"/>
      <c r="D11" s="291"/>
      <c r="E11" s="237" t="s">
        <v>300</v>
      </c>
      <c r="F11" s="238">
        <v>0</v>
      </c>
      <c r="G11" s="238">
        <v>148</v>
      </c>
      <c r="H11" s="239">
        <v>0</v>
      </c>
      <c r="I11" s="229"/>
      <c r="J11" s="229"/>
      <c r="K11" s="229"/>
    </row>
    <row r="12" spans="1:11" s="42" customFormat="1" ht="30" customHeight="1" x14ac:dyDescent="0.25">
      <c r="B12" s="292" t="s">
        <v>301</v>
      </c>
      <c r="C12" s="293"/>
      <c r="D12" s="294"/>
      <c r="E12" s="234" t="s">
        <v>302</v>
      </c>
      <c r="F12" s="235">
        <v>0</v>
      </c>
      <c r="G12" s="235">
        <v>148</v>
      </c>
      <c r="H12" s="99">
        <v>0</v>
      </c>
      <c r="I12" s="229"/>
      <c r="J12" s="229"/>
      <c r="K12" s="229"/>
    </row>
    <row r="13" spans="1:11" s="42" customFormat="1" ht="30" customHeight="1" x14ac:dyDescent="0.25">
      <c r="B13" s="236">
        <v>3722</v>
      </c>
      <c r="C13" s="234"/>
      <c r="D13" s="234"/>
      <c r="E13" s="236" t="s">
        <v>303</v>
      </c>
      <c r="F13" s="235">
        <v>0</v>
      </c>
      <c r="G13" s="235">
        <v>148</v>
      </c>
      <c r="H13" s="99">
        <v>0</v>
      </c>
      <c r="I13" s="229"/>
      <c r="J13" s="229"/>
      <c r="K13" s="229"/>
    </row>
    <row r="14" spans="1:11" s="42" customFormat="1" ht="30" customHeight="1" thickBot="1" x14ac:dyDescent="0.3">
      <c r="A14" s="80"/>
      <c r="B14" s="337" t="s">
        <v>159</v>
      </c>
      <c r="C14" s="338"/>
      <c r="D14" s="339"/>
      <c r="E14" s="230" t="s">
        <v>158</v>
      </c>
      <c r="F14" s="231">
        <f>SUM(F15+F37)</f>
        <v>71925</v>
      </c>
      <c r="G14" s="232">
        <f>SUM(G15+G37)</f>
        <v>80861.11</v>
      </c>
      <c r="H14" s="233">
        <f>(G14/F14)*100</f>
        <v>112.4242057698992</v>
      </c>
    </row>
    <row r="15" spans="1:11" s="42" customFormat="1" ht="27" customHeight="1" thickBot="1" x14ac:dyDescent="0.3">
      <c r="B15" s="340" t="s">
        <v>160</v>
      </c>
      <c r="C15" s="341"/>
      <c r="D15" s="342"/>
      <c r="E15" s="152" t="s">
        <v>161</v>
      </c>
      <c r="F15" s="153">
        <v>62741</v>
      </c>
      <c r="G15" s="154">
        <v>71044</v>
      </c>
      <c r="H15" s="233">
        <f t="shared" ref="H15:H64" si="0">(G15/F15)*100</f>
        <v>113.23377058064106</v>
      </c>
    </row>
    <row r="16" spans="1:11" s="42" customFormat="1" ht="27.75" customHeight="1" thickBot="1" x14ac:dyDescent="0.3">
      <c r="B16" s="283" t="s">
        <v>271</v>
      </c>
      <c r="C16" s="284"/>
      <c r="D16" s="285"/>
      <c r="E16" s="94" t="s">
        <v>223</v>
      </c>
      <c r="F16" s="98">
        <f>SUM(F17+F34)</f>
        <v>62741</v>
      </c>
      <c r="G16" s="99">
        <f>SUM(G17+G34)</f>
        <v>71043.999999999985</v>
      </c>
      <c r="H16" s="233">
        <f t="shared" si="0"/>
        <v>113.23377058064104</v>
      </c>
    </row>
    <row r="17" spans="2:8" s="42" customFormat="1" ht="24.75" customHeight="1" thickBot="1" x14ac:dyDescent="0.3">
      <c r="B17" s="100">
        <v>32</v>
      </c>
      <c r="C17" s="101"/>
      <c r="D17" s="94"/>
      <c r="E17" s="94" t="s">
        <v>11</v>
      </c>
      <c r="F17" s="98">
        <f>SUM(F18+F19+F20+F21+F22+F23+F24+F25+F26+F27+F28+F29+F30+F31+F32+F33)</f>
        <v>61431</v>
      </c>
      <c r="G17" s="99">
        <f>SUM(G18+G19+G20+G21+G22+G23+G24+G25+G26+G27+G28+G29+G30+G31+G32+G33)</f>
        <v>70001.299999999988</v>
      </c>
      <c r="H17" s="233">
        <f t="shared" si="0"/>
        <v>113.9510996076899</v>
      </c>
    </row>
    <row r="18" spans="2:8" s="42" customFormat="1" ht="24.75" customHeight="1" thickBot="1" x14ac:dyDescent="0.3">
      <c r="B18" s="336">
        <v>3211</v>
      </c>
      <c r="C18" s="284"/>
      <c r="D18" s="285"/>
      <c r="E18" s="102" t="s">
        <v>27</v>
      </c>
      <c r="F18" s="213">
        <v>1300</v>
      </c>
      <c r="G18" s="104">
        <v>3259.45</v>
      </c>
      <c r="H18" s="233">
        <f t="shared" si="0"/>
        <v>250.72692307692307</v>
      </c>
    </row>
    <row r="19" spans="2:8" s="42" customFormat="1" ht="24.75" customHeight="1" thickBot="1" x14ac:dyDescent="0.3">
      <c r="B19" s="336">
        <v>3213</v>
      </c>
      <c r="C19" s="284"/>
      <c r="D19" s="285"/>
      <c r="E19" s="102" t="s">
        <v>172</v>
      </c>
      <c r="F19" s="103">
        <v>600</v>
      </c>
      <c r="G19" s="104">
        <v>857.25</v>
      </c>
      <c r="H19" s="233">
        <f t="shared" si="0"/>
        <v>142.875</v>
      </c>
    </row>
    <row r="20" spans="2:8" s="42" customFormat="1" ht="24.75" customHeight="1" thickBot="1" x14ac:dyDescent="0.3">
      <c r="B20" s="336">
        <v>3221</v>
      </c>
      <c r="C20" s="284"/>
      <c r="D20" s="285"/>
      <c r="E20" s="102" t="s">
        <v>207</v>
      </c>
      <c r="F20" s="105">
        <v>5621</v>
      </c>
      <c r="G20" s="104">
        <v>9487.26</v>
      </c>
      <c r="H20" s="233">
        <f t="shared" si="0"/>
        <v>168.78242305639566</v>
      </c>
    </row>
    <row r="21" spans="2:8" s="42" customFormat="1" ht="24.75" customHeight="1" thickBot="1" x14ac:dyDescent="0.3">
      <c r="B21" s="336">
        <v>3223</v>
      </c>
      <c r="C21" s="284"/>
      <c r="D21" s="285"/>
      <c r="E21" s="102" t="s">
        <v>109</v>
      </c>
      <c r="F21" s="106">
        <v>35200</v>
      </c>
      <c r="G21" s="104">
        <v>33279.480000000003</v>
      </c>
      <c r="H21" s="233">
        <f t="shared" si="0"/>
        <v>94.54397727272729</v>
      </c>
    </row>
    <row r="22" spans="2:8" s="42" customFormat="1" ht="24.75" customHeight="1" thickBot="1" x14ac:dyDescent="0.3">
      <c r="B22" s="391">
        <v>3225</v>
      </c>
      <c r="C22" s="330"/>
      <c r="D22" s="331"/>
      <c r="E22" s="102" t="s">
        <v>205</v>
      </c>
      <c r="F22" s="103">
        <v>300</v>
      </c>
      <c r="G22" s="104">
        <v>880.81</v>
      </c>
      <c r="H22" s="233">
        <f t="shared" si="0"/>
        <v>293.6033333333333</v>
      </c>
    </row>
    <row r="23" spans="2:8" s="42" customFormat="1" ht="24.75" customHeight="1" thickBot="1" x14ac:dyDescent="0.3">
      <c r="B23" s="336">
        <v>3227</v>
      </c>
      <c r="C23" s="284"/>
      <c r="D23" s="285"/>
      <c r="E23" s="102" t="s">
        <v>198</v>
      </c>
      <c r="F23" s="103">
        <v>500</v>
      </c>
      <c r="G23" s="104">
        <v>989.21</v>
      </c>
      <c r="H23" s="233">
        <f t="shared" si="0"/>
        <v>197.84200000000001</v>
      </c>
    </row>
    <row r="24" spans="2:8" s="42" customFormat="1" ht="24.75" customHeight="1" thickBot="1" x14ac:dyDescent="0.3">
      <c r="B24" s="336">
        <v>3231</v>
      </c>
      <c r="C24" s="284"/>
      <c r="D24" s="285"/>
      <c r="E24" s="102" t="s">
        <v>199</v>
      </c>
      <c r="F24" s="105">
        <v>2400</v>
      </c>
      <c r="G24" s="104">
        <v>2391.84</v>
      </c>
      <c r="H24" s="233">
        <f t="shared" si="0"/>
        <v>99.660000000000011</v>
      </c>
    </row>
    <row r="25" spans="2:8" s="42" customFormat="1" ht="24.75" customHeight="1" thickBot="1" x14ac:dyDescent="0.3">
      <c r="B25" s="336">
        <v>3234</v>
      </c>
      <c r="C25" s="284"/>
      <c r="D25" s="285"/>
      <c r="E25" s="102" t="s">
        <v>116</v>
      </c>
      <c r="F25" s="105">
        <v>6500</v>
      </c>
      <c r="G25" s="104">
        <v>6018.38</v>
      </c>
      <c r="H25" s="233">
        <f t="shared" si="0"/>
        <v>92.59046153846154</v>
      </c>
    </row>
    <row r="26" spans="2:8" s="42" customFormat="1" ht="24" customHeight="1" thickBot="1" x14ac:dyDescent="0.3">
      <c r="B26" s="336">
        <v>3235</v>
      </c>
      <c r="C26" s="284"/>
      <c r="D26" s="285"/>
      <c r="E26" s="102" t="s">
        <v>117</v>
      </c>
      <c r="F26" s="105">
        <v>2200</v>
      </c>
      <c r="G26" s="104">
        <v>2415</v>
      </c>
      <c r="H26" s="233">
        <f t="shared" si="0"/>
        <v>109.77272727272727</v>
      </c>
    </row>
    <row r="27" spans="2:8" s="42" customFormat="1" ht="24.75" customHeight="1" thickBot="1" x14ac:dyDescent="0.3">
      <c r="B27" s="336">
        <v>3236</v>
      </c>
      <c r="C27" s="284"/>
      <c r="D27" s="285"/>
      <c r="E27" s="102" t="s">
        <v>200</v>
      </c>
      <c r="F27" s="105">
        <v>2700</v>
      </c>
      <c r="G27" s="104">
        <v>4606.45</v>
      </c>
      <c r="H27" s="233">
        <f t="shared" si="0"/>
        <v>170.60925925925926</v>
      </c>
    </row>
    <row r="28" spans="2:8" s="42" customFormat="1" ht="24.75" customHeight="1" thickBot="1" x14ac:dyDescent="0.3">
      <c r="B28" s="336">
        <v>3237</v>
      </c>
      <c r="C28" s="284"/>
      <c r="D28" s="285"/>
      <c r="E28" s="102" t="s">
        <v>119</v>
      </c>
      <c r="F28" s="103">
        <v>100</v>
      </c>
      <c r="G28" s="104">
        <v>125</v>
      </c>
      <c r="H28" s="233">
        <f t="shared" si="0"/>
        <v>125</v>
      </c>
    </row>
    <row r="29" spans="2:8" s="42" customFormat="1" ht="24.75" customHeight="1" thickBot="1" x14ac:dyDescent="0.3">
      <c r="B29" s="336">
        <v>3238</v>
      </c>
      <c r="C29" s="284"/>
      <c r="D29" s="285"/>
      <c r="E29" s="102" t="s">
        <v>120</v>
      </c>
      <c r="F29" s="105">
        <v>3500</v>
      </c>
      <c r="G29" s="104">
        <v>3771.43</v>
      </c>
      <c r="H29" s="233">
        <f t="shared" si="0"/>
        <v>107.75514285714284</v>
      </c>
    </row>
    <row r="30" spans="2:8" s="42" customFormat="1" ht="24.75" customHeight="1" thickBot="1" x14ac:dyDescent="0.3">
      <c r="B30" s="336">
        <v>3239</v>
      </c>
      <c r="C30" s="284"/>
      <c r="D30" s="285"/>
      <c r="E30" s="102" t="s">
        <v>121</v>
      </c>
      <c r="F30" s="103">
        <v>200</v>
      </c>
      <c r="G30" s="104">
        <v>661</v>
      </c>
      <c r="H30" s="233">
        <f t="shared" si="0"/>
        <v>330.5</v>
      </c>
    </row>
    <row r="31" spans="2:8" s="42" customFormat="1" ht="24.75" customHeight="1" thickBot="1" x14ac:dyDescent="0.3">
      <c r="B31" s="336">
        <v>3294</v>
      </c>
      <c r="C31" s="284"/>
      <c r="D31" s="285"/>
      <c r="E31" s="102" t="s">
        <v>125</v>
      </c>
      <c r="F31" s="103">
        <v>160</v>
      </c>
      <c r="G31" s="104">
        <v>795</v>
      </c>
      <c r="H31" s="233">
        <f t="shared" si="0"/>
        <v>496.875</v>
      </c>
    </row>
    <row r="32" spans="2:8" s="42" customFormat="1" ht="26.25" customHeight="1" thickBot="1" x14ac:dyDescent="0.3">
      <c r="B32" s="336">
        <v>3295</v>
      </c>
      <c r="C32" s="284"/>
      <c r="D32" s="285"/>
      <c r="E32" s="102" t="s">
        <v>126</v>
      </c>
      <c r="F32" s="107">
        <v>50</v>
      </c>
      <c r="G32" s="108">
        <v>33.18</v>
      </c>
      <c r="H32" s="233">
        <f t="shared" si="0"/>
        <v>66.36</v>
      </c>
    </row>
    <row r="33" spans="2:8" s="42" customFormat="1" ht="25.5" customHeight="1" thickBot="1" x14ac:dyDescent="0.3">
      <c r="B33" s="307">
        <v>3299</v>
      </c>
      <c r="C33" s="284"/>
      <c r="D33" s="285"/>
      <c r="E33" s="109" t="s">
        <v>97</v>
      </c>
      <c r="F33" s="103">
        <v>100</v>
      </c>
      <c r="G33" s="104">
        <v>430.56</v>
      </c>
      <c r="H33" s="233">
        <f t="shared" si="0"/>
        <v>430.56</v>
      </c>
    </row>
    <row r="34" spans="2:8" s="42" customFormat="1" ht="25.5" customHeight="1" thickBot="1" x14ac:dyDescent="0.3">
      <c r="B34" s="100">
        <v>34</v>
      </c>
      <c r="C34" s="101"/>
      <c r="D34" s="94"/>
      <c r="E34" s="97" t="s">
        <v>98</v>
      </c>
      <c r="F34" s="110">
        <v>1310</v>
      </c>
      <c r="G34" s="99">
        <f>SUM(G35+G36)</f>
        <v>1042.7</v>
      </c>
      <c r="H34" s="233">
        <f t="shared" si="0"/>
        <v>79.595419847328259</v>
      </c>
    </row>
    <row r="35" spans="2:8" s="42" customFormat="1" ht="24.75" customHeight="1" thickBot="1" x14ac:dyDescent="0.3">
      <c r="B35" s="307">
        <v>3431</v>
      </c>
      <c r="C35" s="284"/>
      <c r="D35" s="285"/>
      <c r="E35" s="109" t="s">
        <v>201</v>
      </c>
      <c r="F35" s="105">
        <v>1300</v>
      </c>
      <c r="G35" s="104">
        <v>1041.57</v>
      </c>
      <c r="H35" s="233">
        <f t="shared" si="0"/>
        <v>80.120769230769227</v>
      </c>
    </row>
    <row r="36" spans="2:8" s="42" customFormat="1" ht="25.5" customHeight="1" thickBot="1" x14ac:dyDescent="0.3">
      <c r="B36" s="307">
        <v>3433</v>
      </c>
      <c r="C36" s="284"/>
      <c r="D36" s="285"/>
      <c r="E36" s="109" t="s">
        <v>129</v>
      </c>
      <c r="F36" s="103">
        <v>10</v>
      </c>
      <c r="G36" s="121">
        <v>1.1299999999999999</v>
      </c>
      <c r="H36" s="233">
        <f t="shared" si="0"/>
        <v>11.299999999999999</v>
      </c>
    </row>
    <row r="37" spans="2:8" s="42" customFormat="1" ht="30" customHeight="1" thickBot="1" x14ac:dyDescent="0.3">
      <c r="B37" s="385" t="s">
        <v>163</v>
      </c>
      <c r="C37" s="386"/>
      <c r="D37" s="387"/>
      <c r="E37" s="148" t="s">
        <v>162</v>
      </c>
      <c r="F37" s="155">
        <v>9184</v>
      </c>
      <c r="G37" s="156">
        <v>9817.11</v>
      </c>
      <c r="H37" s="233">
        <f t="shared" si="0"/>
        <v>106.89361933797909</v>
      </c>
    </row>
    <row r="38" spans="2:8" s="42" customFormat="1" ht="24.75" customHeight="1" thickBot="1" x14ac:dyDescent="0.3">
      <c r="B38" s="283" t="s">
        <v>271</v>
      </c>
      <c r="C38" s="284"/>
      <c r="D38" s="285"/>
      <c r="E38" s="94" t="s">
        <v>223</v>
      </c>
      <c r="F38" s="110">
        <v>9184</v>
      </c>
      <c r="G38" s="112">
        <v>9817.11</v>
      </c>
      <c r="H38" s="233">
        <f t="shared" si="0"/>
        <v>106.89361933797909</v>
      </c>
    </row>
    <row r="39" spans="2:8" s="42" customFormat="1" ht="22.5" customHeight="1" thickBot="1" x14ac:dyDescent="0.3">
      <c r="B39" s="329">
        <v>32</v>
      </c>
      <c r="C39" s="330"/>
      <c r="D39" s="331"/>
      <c r="E39" s="94" t="s">
        <v>11</v>
      </c>
      <c r="F39" s="110">
        <f>SUM(F40+F41)</f>
        <v>9184</v>
      </c>
      <c r="G39" s="112">
        <f>SUM(G40+G41)</f>
        <v>9817.11</v>
      </c>
      <c r="H39" s="233">
        <f t="shared" si="0"/>
        <v>106.89361933797909</v>
      </c>
    </row>
    <row r="40" spans="2:8" s="42" customFormat="1" ht="25.5" customHeight="1" thickBot="1" x14ac:dyDescent="0.3">
      <c r="B40" s="307">
        <v>3224</v>
      </c>
      <c r="C40" s="284"/>
      <c r="D40" s="285"/>
      <c r="E40" s="109" t="s">
        <v>164</v>
      </c>
      <c r="F40" s="105">
        <v>2684</v>
      </c>
      <c r="G40" s="113">
        <v>3117.11</v>
      </c>
      <c r="H40" s="233">
        <f t="shared" si="0"/>
        <v>116.13673621460508</v>
      </c>
    </row>
    <row r="41" spans="2:8" s="42" customFormat="1" ht="24.75" customHeight="1" thickBot="1" x14ac:dyDescent="0.3">
      <c r="B41" s="308">
        <v>3232</v>
      </c>
      <c r="C41" s="309"/>
      <c r="D41" s="310"/>
      <c r="E41" s="160" t="s">
        <v>165</v>
      </c>
      <c r="F41" s="161">
        <v>6500</v>
      </c>
      <c r="G41" s="162">
        <v>6700</v>
      </c>
      <c r="H41" s="233">
        <f t="shared" si="0"/>
        <v>103.07692307692307</v>
      </c>
    </row>
    <row r="42" spans="2:8" s="42" customFormat="1" ht="30" customHeight="1" thickBot="1" x14ac:dyDescent="0.3">
      <c r="B42" s="388" t="s">
        <v>166</v>
      </c>
      <c r="C42" s="389"/>
      <c r="D42" s="390"/>
      <c r="E42" s="166" t="s">
        <v>167</v>
      </c>
      <c r="F42" s="167">
        <v>77619</v>
      </c>
      <c r="G42" s="168">
        <f>SUM(G43+G50+G53+G56+G60+G64)</f>
        <v>117415.39</v>
      </c>
      <c r="H42" s="233">
        <f t="shared" si="0"/>
        <v>151.27145415426634</v>
      </c>
    </row>
    <row r="43" spans="2:8" s="42" customFormat="1" ht="30" customHeight="1" thickBot="1" x14ac:dyDescent="0.3">
      <c r="B43" s="333" t="s">
        <v>168</v>
      </c>
      <c r="C43" s="334"/>
      <c r="D43" s="335"/>
      <c r="E43" s="163" t="s">
        <v>169</v>
      </c>
      <c r="F43" s="164">
        <v>0</v>
      </c>
      <c r="G43" s="165">
        <v>333</v>
      </c>
      <c r="H43" s="233">
        <v>0</v>
      </c>
    </row>
    <row r="44" spans="2:8" s="42" customFormat="1" ht="30" customHeight="1" thickBot="1" x14ac:dyDescent="0.3">
      <c r="B44" s="283" t="s">
        <v>222</v>
      </c>
      <c r="C44" s="284"/>
      <c r="D44" s="285"/>
      <c r="E44" s="97" t="s">
        <v>224</v>
      </c>
      <c r="F44" s="115">
        <v>0</v>
      </c>
      <c r="G44" s="99" t="s">
        <v>244</v>
      </c>
      <c r="H44" s="233">
        <v>0</v>
      </c>
    </row>
    <row r="45" spans="2:8" s="42" customFormat="1" ht="24.75" customHeight="1" thickBot="1" x14ac:dyDescent="0.3">
      <c r="B45" s="283">
        <v>32</v>
      </c>
      <c r="C45" s="284"/>
      <c r="D45" s="285"/>
      <c r="E45" s="94" t="s">
        <v>11</v>
      </c>
      <c r="F45" s="115">
        <v>0</v>
      </c>
      <c r="G45" s="99" t="s">
        <v>244</v>
      </c>
      <c r="H45" s="233">
        <v>0</v>
      </c>
    </row>
    <row r="46" spans="2:8" s="42" customFormat="1" ht="24" customHeight="1" thickBot="1" x14ac:dyDescent="0.3">
      <c r="B46" s="307">
        <v>3211</v>
      </c>
      <c r="C46" s="284"/>
      <c r="D46" s="285"/>
      <c r="E46" s="116" t="s">
        <v>27</v>
      </c>
      <c r="F46" s="117">
        <v>0</v>
      </c>
      <c r="G46" s="104">
        <v>0</v>
      </c>
      <c r="H46" s="233">
        <v>0</v>
      </c>
    </row>
    <row r="47" spans="2:8" s="42" customFormat="1" ht="23.25" customHeight="1" thickBot="1" x14ac:dyDescent="0.3">
      <c r="B47" s="307">
        <v>3221</v>
      </c>
      <c r="C47" s="284"/>
      <c r="D47" s="285"/>
      <c r="E47" s="102" t="s">
        <v>203</v>
      </c>
      <c r="F47" s="117">
        <v>0</v>
      </c>
      <c r="G47" s="104">
        <v>0</v>
      </c>
      <c r="H47" s="233">
        <v>0</v>
      </c>
    </row>
    <row r="48" spans="2:8" s="42" customFormat="1" ht="24.75" customHeight="1" thickBot="1" x14ac:dyDescent="0.3">
      <c r="B48" s="332">
        <v>3237</v>
      </c>
      <c r="C48" s="284"/>
      <c r="D48" s="285"/>
      <c r="E48" s="102" t="s">
        <v>225</v>
      </c>
      <c r="F48" s="117">
        <v>0</v>
      </c>
      <c r="G48" s="104">
        <v>0</v>
      </c>
      <c r="H48" s="233">
        <v>0</v>
      </c>
    </row>
    <row r="49" spans="2:8" s="42" customFormat="1" ht="26.25" customHeight="1" thickBot="1" x14ac:dyDescent="0.3">
      <c r="B49" s="307">
        <v>3299</v>
      </c>
      <c r="C49" s="284"/>
      <c r="D49" s="285"/>
      <c r="E49" s="109" t="s">
        <v>97</v>
      </c>
      <c r="F49" s="117">
        <v>0</v>
      </c>
      <c r="G49" s="117" t="s">
        <v>244</v>
      </c>
      <c r="H49" s="233">
        <v>0</v>
      </c>
    </row>
    <row r="50" spans="2:8" s="42" customFormat="1" ht="26.25" customHeight="1" thickBot="1" x14ac:dyDescent="0.3">
      <c r="B50" s="326" t="s">
        <v>279</v>
      </c>
      <c r="C50" s="381"/>
      <c r="D50" s="382"/>
      <c r="E50" s="157" t="s">
        <v>280</v>
      </c>
      <c r="F50" s="158">
        <v>0</v>
      </c>
      <c r="G50" s="158">
        <v>10000</v>
      </c>
      <c r="H50" s="233">
        <v>0</v>
      </c>
    </row>
    <row r="51" spans="2:8" s="42" customFormat="1" ht="26.25" customHeight="1" thickBot="1" x14ac:dyDescent="0.3">
      <c r="B51" s="283" t="s">
        <v>222</v>
      </c>
      <c r="C51" s="284"/>
      <c r="D51" s="285"/>
      <c r="E51" s="97" t="s">
        <v>224</v>
      </c>
      <c r="F51" s="115">
        <v>0</v>
      </c>
      <c r="G51" s="115">
        <v>10000</v>
      </c>
      <c r="H51" s="233">
        <v>0</v>
      </c>
    </row>
    <row r="52" spans="2:8" s="42" customFormat="1" ht="26.25" customHeight="1" thickBot="1" x14ac:dyDescent="0.3">
      <c r="B52" s="307">
        <v>3299</v>
      </c>
      <c r="C52" s="383"/>
      <c r="D52" s="384"/>
      <c r="E52" s="109" t="s">
        <v>97</v>
      </c>
      <c r="F52" s="117">
        <v>0</v>
      </c>
      <c r="G52" s="117">
        <v>10000</v>
      </c>
      <c r="H52" s="233">
        <v>0</v>
      </c>
    </row>
    <row r="53" spans="2:8" s="42" customFormat="1" ht="26.25" customHeight="1" thickBot="1" x14ac:dyDescent="0.3">
      <c r="B53" s="280" t="s">
        <v>189</v>
      </c>
      <c r="C53" s="281"/>
      <c r="D53" s="282"/>
      <c r="E53" s="227" t="s">
        <v>296</v>
      </c>
      <c r="F53" s="228">
        <v>348</v>
      </c>
      <c r="G53" s="228">
        <v>263.63</v>
      </c>
      <c r="H53" s="233">
        <f t="shared" si="0"/>
        <v>75.755747126436773</v>
      </c>
    </row>
    <row r="54" spans="2:8" s="42" customFormat="1" ht="26.25" customHeight="1" thickBot="1" x14ac:dyDescent="0.3">
      <c r="B54" s="283" t="s">
        <v>222</v>
      </c>
      <c r="C54" s="284"/>
      <c r="D54" s="285"/>
      <c r="E54" s="97" t="s">
        <v>224</v>
      </c>
      <c r="F54" s="117">
        <v>348</v>
      </c>
      <c r="G54" s="117">
        <v>263.63</v>
      </c>
      <c r="H54" s="233">
        <f t="shared" si="0"/>
        <v>75.755747126436773</v>
      </c>
    </row>
    <row r="55" spans="2:8" s="42" customFormat="1" ht="26.25" customHeight="1" thickBot="1" x14ac:dyDescent="0.3">
      <c r="B55" s="215">
        <v>3299</v>
      </c>
      <c r="C55" s="221"/>
      <c r="D55" s="222"/>
      <c r="E55" s="109" t="s">
        <v>97</v>
      </c>
      <c r="F55" s="117">
        <v>348</v>
      </c>
      <c r="G55" s="117">
        <v>263.63</v>
      </c>
      <c r="H55" s="233">
        <f t="shared" si="0"/>
        <v>75.755747126436773</v>
      </c>
    </row>
    <row r="56" spans="2:8" s="42" customFormat="1" ht="26.25" customHeight="1" thickBot="1" x14ac:dyDescent="0.3">
      <c r="B56" s="326" t="s">
        <v>170</v>
      </c>
      <c r="C56" s="381"/>
      <c r="D56" s="382"/>
      <c r="E56" s="157" t="s">
        <v>171</v>
      </c>
      <c r="F56" s="158">
        <v>0</v>
      </c>
      <c r="G56" s="158">
        <v>5529.39</v>
      </c>
      <c r="H56" s="233">
        <v>0</v>
      </c>
    </row>
    <row r="57" spans="2:8" s="42" customFormat="1" ht="26.25" customHeight="1" thickBot="1" x14ac:dyDescent="0.3">
      <c r="B57" s="283" t="s">
        <v>222</v>
      </c>
      <c r="C57" s="284"/>
      <c r="D57" s="285"/>
      <c r="E57" s="97" t="s">
        <v>224</v>
      </c>
      <c r="F57" s="117">
        <v>0</v>
      </c>
      <c r="G57" s="115">
        <v>5529.39</v>
      </c>
      <c r="H57" s="233">
        <v>0</v>
      </c>
    </row>
    <row r="58" spans="2:8" s="42" customFormat="1" ht="26.25" customHeight="1" thickBot="1" x14ac:dyDescent="0.3">
      <c r="B58" s="307">
        <v>3291</v>
      </c>
      <c r="C58" s="383"/>
      <c r="D58" s="384"/>
      <c r="E58" s="109" t="s">
        <v>278</v>
      </c>
      <c r="F58" s="117">
        <v>0</v>
      </c>
      <c r="G58" s="117">
        <v>2304.4899999999998</v>
      </c>
      <c r="H58" s="233">
        <v>0</v>
      </c>
    </row>
    <row r="59" spans="2:8" s="42" customFormat="1" ht="26.25" customHeight="1" thickBot="1" x14ac:dyDescent="0.3">
      <c r="B59" s="307">
        <v>3299</v>
      </c>
      <c r="C59" s="383"/>
      <c r="D59" s="384"/>
      <c r="E59" s="109" t="s">
        <v>97</v>
      </c>
      <c r="F59" s="117">
        <v>0</v>
      </c>
      <c r="G59" s="117">
        <v>3224.9</v>
      </c>
      <c r="H59" s="233">
        <v>0</v>
      </c>
    </row>
    <row r="60" spans="2:8" s="42" customFormat="1" ht="30.75" customHeight="1" thickBot="1" x14ac:dyDescent="0.3">
      <c r="B60" s="326" t="s">
        <v>242</v>
      </c>
      <c r="C60" s="327"/>
      <c r="D60" s="328"/>
      <c r="E60" s="157" t="s">
        <v>243</v>
      </c>
      <c r="F60" s="158">
        <v>531</v>
      </c>
      <c r="G60" s="159">
        <v>531</v>
      </c>
      <c r="H60" s="233">
        <f t="shared" si="0"/>
        <v>100</v>
      </c>
    </row>
    <row r="61" spans="2:8" s="42" customFormat="1" ht="24.75" customHeight="1" thickBot="1" x14ac:dyDescent="0.3">
      <c r="B61" s="283" t="s">
        <v>222</v>
      </c>
      <c r="C61" s="284"/>
      <c r="D61" s="285"/>
      <c r="E61" s="97" t="s">
        <v>224</v>
      </c>
      <c r="F61" s="118">
        <v>531</v>
      </c>
      <c r="G61" s="119">
        <v>531</v>
      </c>
      <c r="H61" s="233">
        <f t="shared" si="0"/>
        <v>100</v>
      </c>
    </row>
    <row r="62" spans="2:8" s="42" customFormat="1" ht="24.75" customHeight="1" thickBot="1" x14ac:dyDescent="0.3">
      <c r="B62" s="283">
        <v>32</v>
      </c>
      <c r="C62" s="284"/>
      <c r="D62" s="285"/>
      <c r="E62" s="94" t="s">
        <v>11</v>
      </c>
      <c r="F62" s="118">
        <v>531</v>
      </c>
      <c r="G62" s="119">
        <v>531</v>
      </c>
      <c r="H62" s="233">
        <f t="shared" si="0"/>
        <v>100</v>
      </c>
    </row>
    <row r="63" spans="2:8" s="42" customFormat="1" ht="24.75" customHeight="1" thickBot="1" x14ac:dyDescent="0.3">
      <c r="B63" s="307">
        <v>3237</v>
      </c>
      <c r="C63" s="284"/>
      <c r="D63" s="285"/>
      <c r="E63" s="109" t="s">
        <v>119</v>
      </c>
      <c r="F63" s="103">
        <v>531</v>
      </c>
      <c r="G63" s="111">
        <v>531</v>
      </c>
      <c r="H63" s="233">
        <f t="shared" si="0"/>
        <v>100</v>
      </c>
    </row>
    <row r="64" spans="2:8" s="42" customFormat="1" ht="30" customHeight="1" thickBot="1" x14ac:dyDescent="0.3">
      <c r="B64" s="326" t="s">
        <v>273</v>
      </c>
      <c r="C64" s="327"/>
      <c r="D64" s="328"/>
      <c r="E64" s="157" t="s">
        <v>174</v>
      </c>
      <c r="F64" s="187">
        <v>76755</v>
      </c>
      <c r="G64" s="188">
        <f>SUM(G65+G76)</f>
        <v>100758.37</v>
      </c>
      <c r="H64" s="233">
        <f t="shared" si="0"/>
        <v>131.27271187544784</v>
      </c>
    </row>
    <row r="65" spans="2:8" s="42" customFormat="1" ht="30" customHeight="1" thickBot="1" x14ac:dyDescent="0.3">
      <c r="B65" s="283" t="s">
        <v>222</v>
      </c>
      <c r="C65" s="284"/>
      <c r="D65" s="285"/>
      <c r="E65" s="97" t="s">
        <v>224</v>
      </c>
      <c r="F65" s="115">
        <f>SUM(F66+F70)</f>
        <v>0</v>
      </c>
      <c r="G65" s="120">
        <f>SUM(G66+G70)</f>
        <v>26197.190000000002</v>
      </c>
      <c r="H65" s="233">
        <v>0</v>
      </c>
    </row>
    <row r="66" spans="2:8" s="42" customFormat="1" ht="30" customHeight="1" thickBot="1" x14ac:dyDescent="0.3">
      <c r="B66" s="283">
        <v>31</v>
      </c>
      <c r="C66" s="284"/>
      <c r="D66" s="285"/>
      <c r="E66" s="97" t="s">
        <v>5</v>
      </c>
      <c r="F66" s="115">
        <f>SUM(F67+F68+F69)</f>
        <v>0</v>
      </c>
      <c r="G66" s="120">
        <f>SUM(G67+G68+G69)</f>
        <v>25019.81</v>
      </c>
      <c r="H66" s="233">
        <v>0</v>
      </c>
    </row>
    <row r="67" spans="2:8" s="42" customFormat="1" ht="30" customHeight="1" thickBot="1" x14ac:dyDescent="0.3">
      <c r="B67" s="307">
        <v>3111</v>
      </c>
      <c r="C67" s="284"/>
      <c r="D67" s="285"/>
      <c r="E67" s="109" t="s">
        <v>173</v>
      </c>
      <c r="F67" s="134">
        <v>0</v>
      </c>
      <c r="G67" s="121">
        <v>20670.330000000002</v>
      </c>
      <c r="H67" s="233">
        <v>0</v>
      </c>
    </row>
    <row r="68" spans="2:8" s="42" customFormat="1" ht="30" customHeight="1" thickBot="1" x14ac:dyDescent="0.3">
      <c r="B68" s="307">
        <v>3121</v>
      </c>
      <c r="C68" s="284"/>
      <c r="D68" s="285"/>
      <c r="E68" s="109" t="s">
        <v>89</v>
      </c>
      <c r="F68" s="117">
        <v>0</v>
      </c>
      <c r="G68" s="121">
        <v>1440.77</v>
      </c>
      <c r="H68" s="233">
        <v>0</v>
      </c>
    </row>
    <row r="69" spans="2:8" s="42" customFormat="1" ht="27" customHeight="1" thickBot="1" x14ac:dyDescent="0.3">
      <c r="B69" s="307">
        <v>3132</v>
      </c>
      <c r="C69" s="284"/>
      <c r="D69" s="285"/>
      <c r="E69" s="109" t="s">
        <v>91</v>
      </c>
      <c r="F69" s="117">
        <v>0</v>
      </c>
      <c r="G69" s="121">
        <v>2908.71</v>
      </c>
      <c r="H69" s="233">
        <v>0</v>
      </c>
    </row>
    <row r="70" spans="2:8" s="42" customFormat="1" ht="30" customHeight="1" thickBot="1" x14ac:dyDescent="0.3">
      <c r="B70" s="100">
        <v>32</v>
      </c>
      <c r="C70" s="101"/>
      <c r="D70" s="94"/>
      <c r="E70" s="94" t="s">
        <v>11</v>
      </c>
      <c r="F70" s="115">
        <f>SUM(F71+F72)</f>
        <v>0</v>
      </c>
      <c r="G70" s="120">
        <f>SUM(G71+G72+G73+G74+G75)</f>
        <v>1177.3799999999999</v>
      </c>
      <c r="H70" s="233">
        <v>0</v>
      </c>
    </row>
    <row r="71" spans="2:8" s="42" customFormat="1" ht="24" customHeight="1" thickBot="1" x14ac:dyDescent="0.3">
      <c r="B71" s="307">
        <v>3211</v>
      </c>
      <c r="C71" s="284"/>
      <c r="D71" s="285"/>
      <c r="E71" s="109" t="s">
        <v>27</v>
      </c>
      <c r="F71" s="117">
        <v>0</v>
      </c>
      <c r="G71" s="121">
        <v>54.6</v>
      </c>
      <c r="H71" s="233">
        <v>0</v>
      </c>
    </row>
    <row r="72" spans="2:8" s="42" customFormat="1" ht="24.75" customHeight="1" thickBot="1" x14ac:dyDescent="0.3">
      <c r="B72" s="307">
        <v>3212</v>
      </c>
      <c r="C72" s="284"/>
      <c r="D72" s="285"/>
      <c r="E72" s="109" t="s">
        <v>202</v>
      </c>
      <c r="F72" s="117">
        <v>0</v>
      </c>
      <c r="G72" s="121">
        <v>1122.78</v>
      </c>
      <c r="H72" s="233">
        <v>0</v>
      </c>
    </row>
    <row r="73" spans="2:8" s="42" customFormat="1" ht="25.5" customHeight="1" thickBot="1" x14ac:dyDescent="0.3">
      <c r="B73" s="308">
        <v>3213</v>
      </c>
      <c r="C73" s="309"/>
      <c r="D73" s="310"/>
      <c r="E73" s="160" t="s">
        <v>172</v>
      </c>
      <c r="F73" s="189">
        <v>0</v>
      </c>
      <c r="G73" s="172">
        <v>0</v>
      </c>
      <c r="H73" s="233">
        <v>0</v>
      </c>
    </row>
    <row r="74" spans="2:8" s="42" customFormat="1" ht="25.5" customHeight="1" thickBot="1" x14ac:dyDescent="0.3">
      <c r="B74" s="311">
        <v>3236</v>
      </c>
      <c r="C74" s="311"/>
      <c r="D74" s="311"/>
      <c r="E74" s="109" t="s">
        <v>200</v>
      </c>
      <c r="F74" s="104">
        <v>0</v>
      </c>
      <c r="G74" s="121">
        <v>0</v>
      </c>
      <c r="H74" s="233">
        <v>0</v>
      </c>
    </row>
    <row r="75" spans="2:8" s="42" customFormat="1" ht="25.5" customHeight="1" thickBot="1" x14ac:dyDescent="0.3">
      <c r="B75" s="311">
        <v>3237</v>
      </c>
      <c r="C75" s="311"/>
      <c r="D75" s="311"/>
      <c r="E75" s="109" t="s">
        <v>119</v>
      </c>
      <c r="F75" s="104">
        <v>0</v>
      </c>
      <c r="G75" s="121">
        <v>0</v>
      </c>
      <c r="H75" s="233">
        <v>0</v>
      </c>
    </row>
    <row r="76" spans="2:8" s="42" customFormat="1" ht="25.5" customHeight="1" thickBot="1" x14ac:dyDescent="0.3">
      <c r="B76" s="283" t="s">
        <v>281</v>
      </c>
      <c r="C76" s="284"/>
      <c r="D76" s="285"/>
      <c r="E76" s="97" t="s">
        <v>282</v>
      </c>
      <c r="F76" s="115">
        <f>SUM(F77+F81)</f>
        <v>0</v>
      </c>
      <c r="G76" s="120">
        <f>SUM(G77+G81)</f>
        <v>74561.179999999993</v>
      </c>
      <c r="H76" s="233">
        <v>0</v>
      </c>
    </row>
    <row r="77" spans="2:8" s="42" customFormat="1" ht="25.5" customHeight="1" thickBot="1" x14ac:dyDescent="0.3">
      <c r="B77" s="283">
        <v>31</v>
      </c>
      <c r="C77" s="284"/>
      <c r="D77" s="285"/>
      <c r="E77" s="97" t="s">
        <v>5</v>
      </c>
      <c r="F77" s="115">
        <f>SUM(F78+F79+F80)</f>
        <v>0</v>
      </c>
      <c r="G77" s="120">
        <f>SUM(G78+G79+G80)</f>
        <v>71210.239999999991</v>
      </c>
      <c r="H77" s="233">
        <v>0</v>
      </c>
    </row>
    <row r="78" spans="2:8" s="42" customFormat="1" ht="25.5" customHeight="1" thickBot="1" x14ac:dyDescent="0.3">
      <c r="B78" s="307">
        <v>3111</v>
      </c>
      <c r="C78" s="284"/>
      <c r="D78" s="285"/>
      <c r="E78" s="109" t="s">
        <v>173</v>
      </c>
      <c r="F78" s="134">
        <v>0</v>
      </c>
      <c r="G78" s="121">
        <v>58830.95</v>
      </c>
      <c r="H78" s="233">
        <v>0</v>
      </c>
    </row>
    <row r="79" spans="2:8" s="42" customFormat="1" ht="25.5" customHeight="1" thickBot="1" x14ac:dyDescent="0.3">
      <c r="B79" s="307">
        <v>3121</v>
      </c>
      <c r="C79" s="284"/>
      <c r="D79" s="285"/>
      <c r="E79" s="109" t="s">
        <v>89</v>
      </c>
      <c r="F79" s="117">
        <v>0</v>
      </c>
      <c r="G79" s="121">
        <v>4100.67</v>
      </c>
      <c r="H79" s="233">
        <v>0</v>
      </c>
    </row>
    <row r="80" spans="2:8" s="42" customFormat="1" ht="25.5" customHeight="1" thickBot="1" x14ac:dyDescent="0.3">
      <c r="B80" s="307">
        <v>3132</v>
      </c>
      <c r="C80" s="284"/>
      <c r="D80" s="285"/>
      <c r="E80" s="109" t="s">
        <v>91</v>
      </c>
      <c r="F80" s="117">
        <v>0</v>
      </c>
      <c r="G80" s="121">
        <v>8278.6200000000008</v>
      </c>
      <c r="H80" s="233">
        <v>0</v>
      </c>
    </row>
    <row r="81" spans="2:8" s="42" customFormat="1" ht="25.5" customHeight="1" thickBot="1" x14ac:dyDescent="0.3">
      <c r="B81" s="141">
        <v>32</v>
      </c>
      <c r="C81" s="142"/>
      <c r="D81" s="143"/>
      <c r="E81" s="143" t="s">
        <v>11</v>
      </c>
      <c r="F81" s="115">
        <f>SUM(F82+F83)</f>
        <v>0</v>
      </c>
      <c r="G81" s="120">
        <f>SUM(G82+G83+G84+G85+G86)</f>
        <v>3350.94</v>
      </c>
      <c r="H81" s="233">
        <v>0</v>
      </c>
    </row>
    <row r="82" spans="2:8" s="42" customFormat="1" ht="25.5" customHeight="1" thickBot="1" x14ac:dyDescent="0.3">
      <c r="B82" s="307">
        <v>3211</v>
      </c>
      <c r="C82" s="284"/>
      <c r="D82" s="285"/>
      <c r="E82" s="109" t="s">
        <v>27</v>
      </c>
      <c r="F82" s="117">
        <v>0</v>
      </c>
      <c r="G82" s="121">
        <v>155.4</v>
      </c>
      <c r="H82" s="233">
        <v>0</v>
      </c>
    </row>
    <row r="83" spans="2:8" s="42" customFormat="1" ht="25.5" customHeight="1" thickBot="1" x14ac:dyDescent="0.3">
      <c r="B83" s="307">
        <v>3212</v>
      </c>
      <c r="C83" s="284"/>
      <c r="D83" s="285"/>
      <c r="E83" s="109" t="s">
        <v>202</v>
      </c>
      <c r="F83" s="117">
        <v>0</v>
      </c>
      <c r="G83" s="121">
        <v>3195.54</v>
      </c>
      <c r="H83" s="233">
        <v>0</v>
      </c>
    </row>
    <row r="84" spans="2:8" s="42" customFormat="1" ht="25.5" customHeight="1" thickBot="1" x14ac:dyDescent="0.3">
      <c r="B84" s="308">
        <v>3213</v>
      </c>
      <c r="C84" s="309"/>
      <c r="D84" s="310"/>
      <c r="E84" s="160" t="s">
        <v>172</v>
      </c>
      <c r="F84" s="189">
        <v>0</v>
      </c>
      <c r="G84" s="172">
        <v>0</v>
      </c>
      <c r="H84" s="233">
        <v>0</v>
      </c>
    </row>
    <row r="85" spans="2:8" s="42" customFormat="1" ht="25.5" customHeight="1" thickBot="1" x14ac:dyDescent="0.3">
      <c r="B85" s="311">
        <v>3236</v>
      </c>
      <c r="C85" s="311"/>
      <c r="D85" s="311"/>
      <c r="E85" s="109" t="s">
        <v>200</v>
      </c>
      <c r="F85" s="104">
        <v>0</v>
      </c>
      <c r="G85" s="121">
        <v>0</v>
      </c>
      <c r="H85" s="233">
        <v>0</v>
      </c>
    </row>
    <row r="86" spans="2:8" s="42" customFormat="1" ht="25.5" customHeight="1" thickBot="1" x14ac:dyDescent="0.3">
      <c r="B86" s="311">
        <v>3237</v>
      </c>
      <c r="C86" s="311"/>
      <c r="D86" s="311"/>
      <c r="E86" s="109" t="s">
        <v>119</v>
      </c>
      <c r="F86" s="104">
        <v>0</v>
      </c>
      <c r="G86" s="121">
        <v>0</v>
      </c>
      <c r="H86" s="233">
        <v>0</v>
      </c>
    </row>
    <row r="87" spans="2:8" s="42" customFormat="1" ht="28.5" customHeight="1" thickBot="1" x14ac:dyDescent="0.3">
      <c r="B87" s="350" t="s">
        <v>175</v>
      </c>
      <c r="C87" s="351"/>
      <c r="D87" s="351"/>
      <c r="E87" s="191" t="s">
        <v>176</v>
      </c>
      <c r="F87" s="190">
        <v>0</v>
      </c>
      <c r="G87" s="190">
        <v>1000</v>
      </c>
      <c r="H87" s="233">
        <v>0</v>
      </c>
    </row>
    <row r="88" spans="2:8" s="42" customFormat="1" ht="24.75" customHeight="1" thickBot="1" x14ac:dyDescent="0.3">
      <c r="B88" s="358" t="s">
        <v>177</v>
      </c>
      <c r="C88" s="359"/>
      <c r="D88" s="360"/>
      <c r="E88" s="173" t="s">
        <v>178</v>
      </c>
      <c r="F88" s="174">
        <v>0</v>
      </c>
      <c r="G88" s="175">
        <v>0</v>
      </c>
      <c r="H88" s="233">
        <v>0</v>
      </c>
    </row>
    <row r="89" spans="2:8" s="42" customFormat="1" ht="24.75" customHeight="1" thickBot="1" x14ac:dyDescent="0.3">
      <c r="B89" s="343" t="s">
        <v>222</v>
      </c>
      <c r="C89" s="302"/>
      <c r="D89" s="303"/>
      <c r="E89" s="124" t="s">
        <v>146</v>
      </c>
      <c r="F89" s="122">
        <v>0</v>
      </c>
      <c r="G89" s="123">
        <v>0</v>
      </c>
      <c r="H89" s="233">
        <v>0</v>
      </c>
    </row>
    <row r="90" spans="2:8" s="42" customFormat="1" ht="24.75" customHeight="1" thickBot="1" x14ac:dyDescent="0.3">
      <c r="B90" s="300">
        <v>42</v>
      </c>
      <c r="C90" s="298"/>
      <c r="D90" s="299"/>
      <c r="E90" s="95" t="s">
        <v>183</v>
      </c>
      <c r="F90" s="122">
        <v>0</v>
      </c>
      <c r="G90" s="123">
        <v>0</v>
      </c>
      <c r="H90" s="233">
        <v>0</v>
      </c>
    </row>
    <row r="91" spans="2:8" s="42" customFormat="1" ht="23.25" customHeight="1" thickBot="1" x14ac:dyDescent="0.3">
      <c r="B91" s="301">
        <v>4223</v>
      </c>
      <c r="C91" s="302"/>
      <c r="D91" s="303"/>
      <c r="E91" s="125" t="s">
        <v>103</v>
      </c>
      <c r="F91" s="126">
        <v>0</v>
      </c>
      <c r="G91" s="127">
        <v>0</v>
      </c>
      <c r="H91" s="233">
        <v>0</v>
      </c>
    </row>
    <row r="92" spans="2:8" s="42" customFormat="1" ht="26.25" customHeight="1" thickBot="1" x14ac:dyDescent="0.3">
      <c r="B92" s="361" t="s">
        <v>180</v>
      </c>
      <c r="C92" s="362"/>
      <c r="D92" s="363"/>
      <c r="E92" s="169" t="s">
        <v>181</v>
      </c>
      <c r="F92" s="171">
        <v>0</v>
      </c>
      <c r="G92" s="170">
        <v>1000</v>
      </c>
      <c r="H92" s="233">
        <v>0</v>
      </c>
    </row>
    <row r="93" spans="2:8" s="42" customFormat="1" ht="26.25" customHeight="1" thickBot="1" x14ac:dyDescent="0.3">
      <c r="B93" s="343" t="s">
        <v>222</v>
      </c>
      <c r="C93" s="302"/>
      <c r="D93" s="303"/>
      <c r="E93" s="124" t="s">
        <v>146</v>
      </c>
      <c r="F93" s="130">
        <v>0</v>
      </c>
      <c r="G93" s="96">
        <v>1000</v>
      </c>
      <c r="H93" s="233">
        <v>0</v>
      </c>
    </row>
    <row r="94" spans="2:8" s="42" customFormat="1" ht="27" customHeight="1" thickBot="1" x14ac:dyDescent="0.3">
      <c r="B94" s="295">
        <v>42</v>
      </c>
      <c r="C94" s="298"/>
      <c r="D94" s="299"/>
      <c r="E94" s="125" t="s">
        <v>183</v>
      </c>
      <c r="F94" s="132">
        <v>0</v>
      </c>
      <c r="G94" s="133">
        <v>1000</v>
      </c>
      <c r="H94" s="233">
        <v>0</v>
      </c>
    </row>
    <row r="95" spans="2:8" s="42" customFormat="1" ht="24" customHeight="1" thickBot="1" x14ac:dyDescent="0.3">
      <c r="B95" s="352">
        <v>4241</v>
      </c>
      <c r="C95" s="353"/>
      <c r="D95" s="354"/>
      <c r="E95" s="176" t="s">
        <v>182</v>
      </c>
      <c r="F95" s="177">
        <v>0</v>
      </c>
      <c r="G95" s="178">
        <v>1000</v>
      </c>
      <c r="H95" s="233">
        <v>0</v>
      </c>
    </row>
    <row r="96" spans="2:8" s="42" customFormat="1" ht="42" customHeight="1" thickBot="1" x14ac:dyDescent="0.3">
      <c r="B96" s="364" t="s">
        <v>166</v>
      </c>
      <c r="C96" s="365"/>
      <c r="D96" s="366"/>
      <c r="E96" s="179" t="s">
        <v>245</v>
      </c>
      <c r="F96" s="180">
        <f>SUM(F97+F145+F158+F164+F176+F180+F188+F205+F209)</f>
        <v>1797200</v>
      </c>
      <c r="G96" s="181">
        <f>SUM(G100+G101+G105+G110+G111+G112+G113+G117+G120+G121+G122+G123+G124+G125+G126+G128+G129+G130+G133+G135+G139+G140+G141+G142+G143+G148+G149+G150+G151+G152+G154+G155+G156+G163+G167+G168+G169+G170+G171+G175+G179+G183+G184+G185+G187+G200+G201+G204+G208+G212)</f>
        <v>1881819.36</v>
      </c>
      <c r="H96" s="233">
        <f t="shared" ref="H96:H138" si="1">(G96/F96)*100</f>
        <v>104.70839973291788</v>
      </c>
    </row>
    <row r="97" spans="2:8" s="42" customFormat="1" ht="25.5" customHeight="1" thickBot="1" x14ac:dyDescent="0.3">
      <c r="B97" s="304" t="s">
        <v>160</v>
      </c>
      <c r="C97" s="305"/>
      <c r="D97" s="306"/>
      <c r="E97" s="182" t="s">
        <v>4</v>
      </c>
      <c r="F97" s="183">
        <v>40900</v>
      </c>
      <c r="G97" s="184">
        <f>SUM(G98+G102+G115+G137)</f>
        <v>39198.210000000006</v>
      </c>
      <c r="H97" s="233">
        <f t="shared" si="1"/>
        <v>95.839144254278736</v>
      </c>
    </row>
    <row r="98" spans="2:8" s="42" customFormat="1" ht="25.5" customHeight="1" thickBot="1" x14ac:dyDescent="0.3">
      <c r="B98" s="283" t="s">
        <v>261</v>
      </c>
      <c r="C98" s="284"/>
      <c r="D98" s="285"/>
      <c r="E98" s="97" t="s">
        <v>147</v>
      </c>
      <c r="F98" s="115">
        <v>1500</v>
      </c>
      <c r="G98" s="99">
        <v>1518.19</v>
      </c>
      <c r="H98" s="233">
        <f t="shared" si="1"/>
        <v>101.21266666666666</v>
      </c>
    </row>
    <row r="99" spans="2:8" s="42" customFormat="1" ht="24" customHeight="1" thickBot="1" x14ac:dyDescent="0.3">
      <c r="B99" s="138">
        <v>32</v>
      </c>
      <c r="C99" s="369"/>
      <c r="D99" s="370"/>
      <c r="E99" s="139" t="s">
        <v>11</v>
      </c>
      <c r="F99" s="115">
        <v>1500</v>
      </c>
      <c r="G99" s="99">
        <f>SUM(G100+G101)</f>
        <v>1518.19</v>
      </c>
      <c r="H99" s="233">
        <f t="shared" si="1"/>
        <v>101.21266666666666</v>
      </c>
    </row>
    <row r="100" spans="2:8" s="42" customFormat="1" ht="24" customHeight="1" thickBot="1" x14ac:dyDescent="0.3">
      <c r="B100" s="371">
        <v>3223</v>
      </c>
      <c r="C100" s="330"/>
      <c r="D100" s="331"/>
      <c r="E100" s="109" t="s">
        <v>109</v>
      </c>
      <c r="F100" s="117">
        <v>1500</v>
      </c>
      <c r="G100" s="104">
        <v>1516.92</v>
      </c>
      <c r="H100" s="233">
        <f t="shared" si="1"/>
        <v>101.128</v>
      </c>
    </row>
    <row r="101" spans="2:8" s="42" customFormat="1" ht="23.25" customHeight="1" thickBot="1" x14ac:dyDescent="0.3">
      <c r="B101" s="367">
        <v>3812</v>
      </c>
      <c r="C101" s="346"/>
      <c r="D101" s="347"/>
      <c r="E101" s="125" t="s">
        <v>276</v>
      </c>
      <c r="F101" s="134">
        <v>0</v>
      </c>
      <c r="G101" s="133">
        <v>1.27</v>
      </c>
      <c r="H101" s="233">
        <v>0</v>
      </c>
    </row>
    <row r="102" spans="2:8" s="42" customFormat="1" ht="24" customHeight="1" thickBot="1" x14ac:dyDescent="0.3">
      <c r="B102" s="343" t="s">
        <v>263</v>
      </c>
      <c r="C102" s="302"/>
      <c r="D102" s="303"/>
      <c r="E102" s="95" t="s">
        <v>262</v>
      </c>
      <c r="F102" s="114">
        <v>20000</v>
      </c>
      <c r="G102" s="96">
        <f>SUM(G103+G109)</f>
        <v>7664.7999999999993</v>
      </c>
      <c r="H102" s="233">
        <f t="shared" si="1"/>
        <v>38.323999999999998</v>
      </c>
    </row>
    <row r="103" spans="2:8" s="42" customFormat="1" ht="25.5" customHeight="1" thickBot="1" x14ac:dyDescent="0.3">
      <c r="B103" s="300">
        <v>32</v>
      </c>
      <c r="C103" s="346"/>
      <c r="D103" s="347"/>
      <c r="E103" s="124" t="s">
        <v>11</v>
      </c>
      <c r="F103" s="114">
        <v>10000</v>
      </c>
      <c r="G103" s="96">
        <v>3986.12</v>
      </c>
      <c r="H103" s="233">
        <f t="shared" si="1"/>
        <v>39.861199999999997</v>
      </c>
    </row>
    <row r="104" spans="2:8" s="42" customFormat="1" ht="30" customHeight="1" thickBot="1" x14ac:dyDescent="0.3">
      <c r="B104" s="367">
        <v>3213</v>
      </c>
      <c r="C104" s="346"/>
      <c r="D104" s="347"/>
      <c r="E104" s="125" t="s">
        <v>172</v>
      </c>
      <c r="F104" s="133">
        <v>1000</v>
      </c>
      <c r="G104" s="133">
        <v>0</v>
      </c>
      <c r="H104" s="233">
        <f t="shared" si="1"/>
        <v>0</v>
      </c>
    </row>
    <row r="105" spans="2:8" s="42" customFormat="1" ht="24" customHeight="1" thickBot="1" x14ac:dyDescent="0.3">
      <c r="B105" s="367">
        <v>3221</v>
      </c>
      <c r="C105" s="346"/>
      <c r="D105" s="347"/>
      <c r="E105" s="135" t="s">
        <v>203</v>
      </c>
      <c r="F105" s="134">
        <v>3000</v>
      </c>
      <c r="G105" s="133">
        <v>3986.12</v>
      </c>
      <c r="H105" s="233">
        <f t="shared" si="1"/>
        <v>132.87066666666666</v>
      </c>
    </row>
    <row r="106" spans="2:8" s="42" customFormat="1" ht="25.5" customHeight="1" thickBot="1" x14ac:dyDescent="0.3">
      <c r="B106" s="367">
        <v>3231</v>
      </c>
      <c r="C106" s="346"/>
      <c r="D106" s="347"/>
      <c r="E106" s="125" t="s">
        <v>199</v>
      </c>
      <c r="F106" s="134">
        <v>500</v>
      </c>
      <c r="G106" s="133">
        <v>0</v>
      </c>
      <c r="H106" s="233">
        <f t="shared" si="1"/>
        <v>0</v>
      </c>
    </row>
    <row r="107" spans="2:8" s="42" customFormat="1" ht="24" customHeight="1" thickBot="1" x14ac:dyDescent="0.3">
      <c r="B107" s="367">
        <v>3234</v>
      </c>
      <c r="C107" s="346"/>
      <c r="D107" s="347"/>
      <c r="E107" s="125" t="s">
        <v>116</v>
      </c>
      <c r="F107" s="134">
        <v>4000</v>
      </c>
      <c r="G107" s="133">
        <v>0</v>
      </c>
      <c r="H107" s="233">
        <f t="shared" si="1"/>
        <v>0</v>
      </c>
    </row>
    <row r="108" spans="2:8" s="42" customFormat="1" ht="24" customHeight="1" thickBot="1" x14ac:dyDescent="0.3">
      <c r="B108" s="312">
        <v>3239</v>
      </c>
      <c r="C108" s="372"/>
      <c r="D108" s="373"/>
      <c r="E108" s="125" t="s">
        <v>121</v>
      </c>
      <c r="F108" s="134">
        <v>1500</v>
      </c>
      <c r="G108" s="133">
        <v>0</v>
      </c>
      <c r="H108" s="233">
        <f t="shared" si="1"/>
        <v>0</v>
      </c>
    </row>
    <row r="109" spans="2:8" s="42" customFormat="1" ht="23.25" customHeight="1" thickBot="1" x14ac:dyDescent="0.25">
      <c r="B109" s="315">
        <v>42</v>
      </c>
      <c r="C109" s="316"/>
      <c r="D109" s="317"/>
      <c r="E109" s="22" t="s">
        <v>100</v>
      </c>
      <c r="F109" s="114">
        <v>10000</v>
      </c>
      <c r="G109" s="96">
        <f>SUM(G110+G111+G112+G113)</f>
        <v>3678.68</v>
      </c>
      <c r="H109" s="233">
        <f t="shared" si="1"/>
        <v>36.786799999999999</v>
      </c>
    </row>
    <row r="110" spans="2:8" s="42" customFormat="1" ht="23.25" customHeight="1" thickBot="1" x14ac:dyDescent="0.25">
      <c r="B110" s="223">
        <v>4221</v>
      </c>
      <c r="C110" s="210"/>
      <c r="D110" s="211"/>
      <c r="E110" s="224" t="s">
        <v>179</v>
      </c>
      <c r="F110" s="225">
        <v>0</v>
      </c>
      <c r="G110" s="226">
        <v>2614.7199999999998</v>
      </c>
      <c r="H110" s="233">
        <v>0</v>
      </c>
    </row>
    <row r="111" spans="2:8" s="42" customFormat="1" ht="23.25" customHeight="1" thickBot="1" x14ac:dyDescent="0.25">
      <c r="B111" s="312">
        <v>4226</v>
      </c>
      <c r="C111" s="313"/>
      <c r="D111" s="314"/>
      <c r="E111" s="125" t="s">
        <v>104</v>
      </c>
      <c r="F111" s="134">
        <v>4000</v>
      </c>
      <c r="G111" s="133">
        <v>301.26</v>
      </c>
      <c r="H111" s="233">
        <f t="shared" si="1"/>
        <v>7.5314999999999994</v>
      </c>
    </row>
    <row r="112" spans="2:8" s="42" customFormat="1" ht="23.25" customHeight="1" thickBot="1" x14ac:dyDescent="0.25">
      <c r="B112" s="312">
        <v>4227</v>
      </c>
      <c r="C112" s="313"/>
      <c r="D112" s="314"/>
      <c r="E112" s="125" t="s">
        <v>133</v>
      </c>
      <c r="F112" s="134">
        <v>1000</v>
      </c>
      <c r="G112" s="133">
        <v>643.32000000000005</v>
      </c>
      <c r="H112" s="233">
        <f t="shared" si="1"/>
        <v>64.331999999999994</v>
      </c>
    </row>
    <row r="113" spans="2:8" s="42" customFormat="1" ht="23.25" customHeight="1" thickBot="1" x14ac:dyDescent="0.25">
      <c r="B113" s="207">
        <v>4241</v>
      </c>
      <c r="C113" s="208"/>
      <c r="D113" s="209"/>
      <c r="E113" s="125" t="s">
        <v>295</v>
      </c>
      <c r="F113" s="134">
        <v>0</v>
      </c>
      <c r="G113" s="133">
        <v>119.38</v>
      </c>
      <c r="H113" s="233">
        <v>0</v>
      </c>
    </row>
    <row r="114" spans="2:8" s="42" customFormat="1" ht="23.25" customHeight="1" thickBot="1" x14ac:dyDescent="0.25">
      <c r="B114" s="312">
        <v>4511</v>
      </c>
      <c r="C114" s="313"/>
      <c r="D114" s="314"/>
      <c r="E114" s="125" t="s">
        <v>241</v>
      </c>
      <c r="F114" s="134">
        <v>5000</v>
      </c>
      <c r="G114" s="133">
        <v>0</v>
      </c>
      <c r="H114" s="233">
        <f t="shared" si="1"/>
        <v>0</v>
      </c>
    </row>
    <row r="115" spans="2:8" s="42" customFormat="1" ht="23.25" customHeight="1" thickBot="1" x14ac:dyDescent="0.25">
      <c r="B115" s="315" t="s">
        <v>264</v>
      </c>
      <c r="C115" s="316"/>
      <c r="D115" s="317"/>
      <c r="E115" s="95" t="s">
        <v>265</v>
      </c>
      <c r="F115" s="114">
        <v>16100</v>
      </c>
      <c r="G115" s="96">
        <f>SUM(G117+G120+G121+G122+G123+G124+G125+G126+G128+G129+G130+G133+G135)</f>
        <v>24494.240000000005</v>
      </c>
      <c r="H115" s="233">
        <f t="shared" si="1"/>
        <v>152.13813664596276</v>
      </c>
    </row>
    <row r="116" spans="2:8" s="42" customFormat="1" ht="23.25" customHeight="1" thickBot="1" x14ac:dyDescent="0.25">
      <c r="B116" s="315">
        <v>32</v>
      </c>
      <c r="C116" s="316"/>
      <c r="D116" s="317"/>
      <c r="E116" s="95" t="s">
        <v>11</v>
      </c>
      <c r="F116" s="114">
        <f>SUM(F117+F118+F119+F120+F121+F122+F123+F124+F125+F126+F127+F128+F129+F130+F131+F132+F133)</f>
        <v>15900</v>
      </c>
      <c r="G116" s="96">
        <f>SUM(G117+G118+G119+G120+G121+G122+G123+G124+G125+G126+G127+G128+G129+G130+G131+G132+G133)</f>
        <v>24089.130000000005</v>
      </c>
      <c r="H116" s="233">
        <f t="shared" si="1"/>
        <v>151.50396226415097</v>
      </c>
    </row>
    <row r="117" spans="2:8" s="42" customFormat="1" ht="23.25" customHeight="1" thickBot="1" x14ac:dyDescent="0.25">
      <c r="B117" s="312">
        <v>3211</v>
      </c>
      <c r="C117" s="313"/>
      <c r="D117" s="314"/>
      <c r="E117" s="125" t="s">
        <v>27</v>
      </c>
      <c r="F117" s="134">
        <v>500</v>
      </c>
      <c r="G117" s="133">
        <v>2708.01</v>
      </c>
      <c r="H117" s="233">
        <f t="shared" si="1"/>
        <v>541.60200000000009</v>
      </c>
    </row>
    <row r="118" spans="2:8" s="42" customFormat="1" ht="23.25" customHeight="1" thickBot="1" x14ac:dyDescent="0.25">
      <c r="B118" s="312">
        <v>3213</v>
      </c>
      <c r="C118" s="313"/>
      <c r="D118" s="314"/>
      <c r="E118" s="125" t="s">
        <v>172</v>
      </c>
      <c r="F118" s="134">
        <v>300</v>
      </c>
      <c r="G118" s="133">
        <v>0</v>
      </c>
      <c r="H118" s="233">
        <f t="shared" si="1"/>
        <v>0</v>
      </c>
    </row>
    <row r="119" spans="2:8" s="42" customFormat="1" ht="23.25" customHeight="1" thickBot="1" x14ac:dyDescent="0.25">
      <c r="B119" s="312">
        <v>3214</v>
      </c>
      <c r="C119" s="313"/>
      <c r="D119" s="314"/>
      <c r="E119" s="125" t="s">
        <v>204</v>
      </c>
      <c r="F119" s="134">
        <v>50</v>
      </c>
      <c r="G119" s="133">
        <v>0</v>
      </c>
      <c r="H119" s="233">
        <f t="shared" si="1"/>
        <v>0</v>
      </c>
    </row>
    <row r="120" spans="2:8" s="42" customFormat="1" ht="23.25" customHeight="1" thickBot="1" x14ac:dyDescent="0.25">
      <c r="B120" s="312">
        <v>3221</v>
      </c>
      <c r="C120" s="313"/>
      <c r="D120" s="314"/>
      <c r="E120" s="125" t="s">
        <v>207</v>
      </c>
      <c r="F120" s="134">
        <v>750</v>
      </c>
      <c r="G120" s="133">
        <v>750</v>
      </c>
      <c r="H120" s="233">
        <f t="shared" si="1"/>
        <v>100</v>
      </c>
    </row>
    <row r="121" spans="2:8" s="42" customFormat="1" ht="23.25" customHeight="1" thickBot="1" x14ac:dyDescent="0.25">
      <c r="B121" s="312">
        <v>3224</v>
      </c>
      <c r="C121" s="313"/>
      <c r="D121" s="314"/>
      <c r="E121" s="125" t="s">
        <v>164</v>
      </c>
      <c r="F121" s="134">
        <v>600</v>
      </c>
      <c r="G121" s="133">
        <v>123.7</v>
      </c>
      <c r="H121" s="233">
        <f t="shared" si="1"/>
        <v>20.616666666666667</v>
      </c>
    </row>
    <row r="122" spans="2:8" s="42" customFormat="1" ht="23.25" customHeight="1" thickBot="1" x14ac:dyDescent="0.25">
      <c r="B122" s="312">
        <v>3225</v>
      </c>
      <c r="C122" s="313"/>
      <c r="D122" s="314"/>
      <c r="E122" s="125" t="s">
        <v>205</v>
      </c>
      <c r="F122" s="134">
        <v>600</v>
      </c>
      <c r="G122" s="133">
        <v>135.38</v>
      </c>
      <c r="H122" s="233">
        <f t="shared" si="1"/>
        <v>22.563333333333333</v>
      </c>
    </row>
    <row r="123" spans="2:8" s="42" customFormat="1" ht="23.25" customHeight="1" thickBot="1" x14ac:dyDescent="0.25">
      <c r="B123" s="312">
        <v>3231</v>
      </c>
      <c r="C123" s="313"/>
      <c r="D123" s="314"/>
      <c r="E123" s="125" t="s">
        <v>199</v>
      </c>
      <c r="F123" s="134">
        <v>200</v>
      </c>
      <c r="G123" s="133">
        <v>923.85</v>
      </c>
      <c r="H123" s="233">
        <f t="shared" si="1"/>
        <v>461.92500000000001</v>
      </c>
    </row>
    <row r="124" spans="2:8" s="42" customFormat="1" ht="23.25" customHeight="1" thickBot="1" x14ac:dyDescent="0.25">
      <c r="B124" s="312">
        <v>3232</v>
      </c>
      <c r="C124" s="313"/>
      <c r="D124" s="314"/>
      <c r="E124" s="125" t="s">
        <v>206</v>
      </c>
      <c r="F124" s="134">
        <v>1000</v>
      </c>
      <c r="G124" s="133">
        <v>4475.3999999999996</v>
      </c>
      <c r="H124" s="233">
        <f t="shared" si="1"/>
        <v>447.53999999999996</v>
      </c>
    </row>
    <row r="125" spans="2:8" s="42" customFormat="1" ht="23.25" customHeight="1" thickBot="1" x14ac:dyDescent="0.25">
      <c r="B125" s="312">
        <v>3234</v>
      </c>
      <c r="C125" s="313"/>
      <c r="D125" s="314"/>
      <c r="E125" s="125" t="s">
        <v>116</v>
      </c>
      <c r="F125" s="134">
        <v>500</v>
      </c>
      <c r="G125" s="133">
        <v>442.95</v>
      </c>
      <c r="H125" s="233">
        <f t="shared" si="1"/>
        <v>88.59</v>
      </c>
    </row>
    <row r="126" spans="2:8" s="42" customFormat="1" ht="23.25" customHeight="1" thickBot="1" x14ac:dyDescent="0.25">
      <c r="B126" s="312">
        <v>3235</v>
      </c>
      <c r="C126" s="313"/>
      <c r="D126" s="314"/>
      <c r="E126" s="125" t="s">
        <v>117</v>
      </c>
      <c r="F126" s="134">
        <v>600</v>
      </c>
      <c r="G126" s="133">
        <v>272.36</v>
      </c>
      <c r="H126" s="233">
        <f t="shared" si="1"/>
        <v>45.393333333333338</v>
      </c>
    </row>
    <row r="127" spans="2:8" s="42" customFormat="1" ht="23.25" customHeight="1" thickBot="1" x14ac:dyDescent="0.25">
      <c r="B127" s="312">
        <v>3236</v>
      </c>
      <c r="C127" s="313"/>
      <c r="D127" s="314"/>
      <c r="E127" s="125" t="s">
        <v>200</v>
      </c>
      <c r="F127" s="134">
        <v>0</v>
      </c>
      <c r="G127" s="133">
        <v>0</v>
      </c>
      <c r="H127" s="233">
        <v>0</v>
      </c>
    </row>
    <row r="128" spans="2:8" s="42" customFormat="1" ht="23.25" customHeight="1" thickBot="1" x14ac:dyDescent="0.25">
      <c r="B128" s="312">
        <v>3237</v>
      </c>
      <c r="C128" s="313"/>
      <c r="D128" s="314"/>
      <c r="E128" s="125" t="s">
        <v>119</v>
      </c>
      <c r="F128" s="134">
        <v>800</v>
      </c>
      <c r="G128" s="133">
        <v>312.69</v>
      </c>
      <c r="H128" s="233">
        <f t="shared" si="1"/>
        <v>39.08625</v>
      </c>
    </row>
    <row r="129" spans="1:8" s="42" customFormat="1" ht="23.25" customHeight="1" thickBot="1" x14ac:dyDescent="0.25">
      <c r="B129" s="312">
        <v>3238</v>
      </c>
      <c r="C129" s="313"/>
      <c r="D129" s="314"/>
      <c r="E129" s="125" t="s">
        <v>120</v>
      </c>
      <c r="F129" s="134">
        <v>200</v>
      </c>
      <c r="G129" s="133">
        <v>190.36</v>
      </c>
      <c r="H129" s="233">
        <f t="shared" si="1"/>
        <v>95.18</v>
      </c>
    </row>
    <row r="130" spans="1:8" s="42" customFormat="1" ht="23.25" customHeight="1" thickBot="1" x14ac:dyDescent="0.25">
      <c r="B130" s="312">
        <v>3239</v>
      </c>
      <c r="C130" s="313"/>
      <c r="D130" s="314"/>
      <c r="E130" s="125" t="s">
        <v>121</v>
      </c>
      <c r="F130" s="134">
        <v>6000</v>
      </c>
      <c r="G130" s="133">
        <v>8970</v>
      </c>
      <c r="H130" s="233">
        <f t="shared" si="1"/>
        <v>149.5</v>
      </c>
    </row>
    <row r="131" spans="1:8" s="42" customFormat="1" ht="23.25" customHeight="1" thickBot="1" x14ac:dyDescent="0.25">
      <c r="B131" s="312">
        <v>3294</v>
      </c>
      <c r="C131" s="313"/>
      <c r="D131" s="314"/>
      <c r="E131" s="125" t="s">
        <v>125</v>
      </c>
      <c r="F131" s="134">
        <v>800</v>
      </c>
      <c r="G131" s="133">
        <v>0</v>
      </c>
      <c r="H131" s="233">
        <f t="shared" si="1"/>
        <v>0</v>
      </c>
    </row>
    <row r="132" spans="1:8" s="42" customFormat="1" ht="23.25" customHeight="1" thickBot="1" x14ac:dyDescent="0.25">
      <c r="B132" s="312">
        <v>3295</v>
      </c>
      <c r="C132" s="313"/>
      <c r="D132" s="314"/>
      <c r="E132" s="125" t="s">
        <v>126</v>
      </c>
      <c r="F132" s="134">
        <v>0</v>
      </c>
      <c r="G132" s="133">
        <v>0</v>
      </c>
      <c r="H132" s="233">
        <v>0</v>
      </c>
    </row>
    <row r="133" spans="1:8" s="42" customFormat="1" ht="23.25" customHeight="1" thickBot="1" x14ac:dyDescent="0.25">
      <c r="B133" s="312">
        <v>3299</v>
      </c>
      <c r="C133" s="313"/>
      <c r="D133" s="314"/>
      <c r="E133" s="125" t="s">
        <v>97</v>
      </c>
      <c r="F133" s="134">
        <v>3000</v>
      </c>
      <c r="G133" s="133">
        <v>4784.43</v>
      </c>
      <c r="H133" s="233">
        <f t="shared" si="1"/>
        <v>159.48099999999999</v>
      </c>
    </row>
    <row r="134" spans="1:8" s="42" customFormat="1" ht="23.25" customHeight="1" thickBot="1" x14ac:dyDescent="0.25">
      <c r="B134" s="315">
        <v>34</v>
      </c>
      <c r="C134" s="316"/>
      <c r="D134" s="317"/>
      <c r="E134" s="95" t="s">
        <v>201</v>
      </c>
      <c r="F134" s="114">
        <v>200</v>
      </c>
      <c r="G134" s="96">
        <v>405.11</v>
      </c>
      <c r="H134" s="233">
        <f t="shared" si="1"/>
        <v>202.55500000000001</v>
      </c>
    </row>
    <row r="135" spans="1:8" s="42" customFormat="1" ht="23.25" customHeight="1" thickBot="1" x14ac:dyDescent="0.25">
      <c r="B135" s="312">
        <v>3431</v>
      </c>
      <c r="C135" s="313"/>
      <c r="D135" s="314"/>
      <c r="E135" s="125" t="s">
        <v>201</v>
      </c>
      <c r="F135" s="134">
        <v>200</v>
      </c>
      <c r="G135" s="133">
        <v>405.11</v>
      </c>
      <c r="H135" s="233">
        <f t="shared" si="1"/>
        <v>202.55500000000001</v>
      </c>
    </row>
    <row r="136" spans="1:8" s="42" customFormat="1" ht="23.25" customHeight="1" thickBot="1" x14ac:dyDescent="0.25">
      <c r="B136" s="312">
        <v>3433</v>
      </c>
      <c r="C136" s="313"/>
      <c r="D136" s="314"/>
      <c r="E136" s="125" t="s">
        <v>129</v>
      </c>
      <c r="F136" s="134">
        <v>0</v>
      </c>
      <c r="G136" s="133">
        <v>0</v>
      </c>
      <c r="H136" s="233">
        <v>0</v>
      </c>
    </row>
    <row r="137" spans="1:8" s="42" customFormat="1" ht="25.5" customHeight="1" thickBot="1" x14ac:dyDescent="0.3">
      <c r="A137" s="80"/>
      <c r="B137" s="300" t="s">
        <v>184</v>
      </c>
      <c r="C137" s="298"/>
      <c r="D137" s="299"/>
      <c r="E137" s="95" t="s">
        <v>185</v>
      </c>
      <c r="F137" s="114">
        <v>3300</v>
      </c>
      <c r="G137" s="96">
        <f>SUM(G139+G140+G141+G142+G143)</f>
        <v>5520.98</v>
      </c>
      <c r="H137" s="233">
        <f t="shared" si="1"/>
        <v>167.30242424242422</v>
      </c>
    </row>
    <row r="138" spans="1:8" s="42" customFormat="1" ht="24.75" customHeight="1" thickBot="1" x14ac:dyDescent="0.3">
      <c r="B138" s="343">
        <v>32</v>
      </c>
      <c r="C138" s="344"/>
      <c r="D138" s="345"/>
      <c r="E138" s="124" t="s">
        <v>11</v>
      </c>
      <c r="F138" s="114">
        <v>3300</v>
      </c>
      <c r="G138" s="96">
        <f>SUM(G139+G140+G141+G142+G143+G144)</f>
        <v>5520.98</v>
      </c>
      <c r="H138" s="233">
        <f t="shared" si="1"/>
        <v>167.30242424242422</v>
      </c>
    </row>
    <row r="139" spans="1:8" s="42" customFormat="1" ht="24.75" customHeight="1" thickBot="1" x14ac:dyDescent="0.3">
      <c r="B139" s="301">
        <v>3221</v>
      </c>
      <c r="C139" s="376"/>
      <c r="D139" s="377"/>
      <c r="E139" s="131" t="s">
        <v>203</v>
      </c>
      <c r="F139" s="134">
        <v>0</v>
      </c>
      <c r="G139" s="133">
        <v>1698.75</v>
      </c>
      <c r="H139" s="233">
        <v>0</v>
      </c>
    </row>
    <row r="140" spans="1:8" s="42" customFormat="1" ht="24.75" customHeight="1" thickBot="1" x14ac:dyDescent="0.3">
      <c r="B140" s="301">
        <v>3225</v>
      </c>
      <c r="C140" s="376"/>
      <c r="D140" s="377"/>
      <c r="E140" s="131" t="s">
        <v>205</v>
      </c>
      <c r="F140" s="134">
        <v>0</v>
      </c>
      <c r="G140" s="133">
        <v>142.5</v>
      </c>
      <c r="H140" s="233">
        <v>0</v>
      </c>
    </row>
    <row r="141" spans="1:8" s="42" customFormat="1" ht="24.75" customHeight="1" thickBot="1" x14ac:dyDescent="0.3">
      <c r="B141" s="301">
        <v>3231</v>
      </c>
      <c r="C141" s="376"/>
      <c r="D141" s="377"/>
      <c r="E141" s="131" t="s">
        <v>199</v>
      </c>
      <c r="F141" s="134">
        <v>0</v>
      </c>
      <c r="G141" s="133">
        <v>350</v>
      </c>
      <c r="H141" s="233">
        <v>0</v>
      </c>
    </row>
    <row r="142" spans="1:8" s="42" customFormat="1" ht="24.75" customHeight="1" thickBot="1" x14ac:dyDescent="0.3">
      <c r="B142" s="301">
        <v>3237</v>
      </c>
      <c r="C142" s="376"/>
      <c r="D142" s="377"/>
      <c r="E142" s="131" t="s">
        <v>119</v>
      </c>
      <c r="F142" s="134">
        <v>0</v>
      </c>
      <c r="G142" s="133">
        <v>1229.73</v>
      </c>
      <c r="H142" s="233">
        <v>0</v>
      </c>
    </row>
    <row r="143" spans="1:8" s="42" customFormat="1" ht="23.25" customHeight="1" thickBot="1" x14ac:dyDescent="0.3">
      <c r="B143" s="295">
        <v>3239</v>
      </c>
      <c r="C143" s="298"/>
      <c r="D143" s="299"/>
      <c r="E143" s="125" t="s">
        <v>121</v>
      </c>
      <c r="F143" s="134">
        <v>3300</v>
      </c>
      <c r="G143" s="133">
        <v>2100</v>
      </c>
      <c r="H143" s="233">
        <f t="shared" ref="H143:H206" si="2">(G143/F143)*100</f>
        <v>63.636363636363633</v>
      </c>
    </row>
    <row r="144" spans="1:8" s="42" customFormat="1" ht="23.25" customHeight="1" thickBot="1" x14ac:dyDescent="0.3">
      <c r="B144" s="295">
        <v>3721</v>
      </c>
      <c r="C144" s="296"/>
      <c r="D144" s="297"/>
      <c r="E144" s="125" t="s">
        <v>277</v>
      </c>
      <c r="F144" s="134">
        <v>0</v>
      </c>
      <c r="G144" s="133">
        <v>0</v>
      </c>
      <c r="H144" s="233">
        <v>0</v>
      </c>
    </row>
    <row r="145" spans="2:8" s="42" customFormat="1" ht="30" customHeight="1" thickBot="1" x14ac:dyDescent="0.3">
      <c r="B145" s="355" t="s">
        <v>163</v>
      </c>
      <c r="C145" s="356"/>
      <c r="D145" s="357"/>
      <c r="E145" s="185" t="s">
        <v>186</v>
      </c>
      <c r="F145" s="146">
        <v>1514500</v>
      </c>
      <c r="G145" s="147">
        <f>SUM(G146+G158+G164+G176+G180+G188+G205+G209)</f>
        <v>1842621.1500000001</v>
      </c>
      <c r="H145" s="233">
        <f t="shared" si="2"/>
        <v>121.66531198415321</v>
      </c>
    </row>
    <row r="146" spans="2:8" s="42" customFormat="1" ht="24" customHeight="1" thickBot="1" x14ac:dyDescent="0.3">
      <c r="B146" s="343" t="s">
        <v>229</v>
      </c>
      <c r="C146" s="302"/>
      <c r="D146" s="303"/>
      <c r="E146" s="95" t="s">
        <v>185</v>
      </c>
      <c r="F146" s="114">
        <f>SUM(F147+F153)</f>
        <v>1514500</v>
      </c>
      <c r="G146" s="96">
        <f>SUM(G147+G153)</f>
        <v>1610689.2700000003</v>
      </c>
      <c r="H146" s="233">
        <f t="shared" si="2"/>
        <v>106.35122284582373</v>
      </c>
    </row>
    <row r="147" spans="2:8" s="42" customFormat="1" ht="27" customHeight="1" thickBot="1" x14ac:dyDescent="0.3">
      <c r="B147" s="300">
        <v>31</v>
      </c>
      <c r="C147" s="298"/>
      <c r="D147" s="299"/>
      <c r="E147" s="95" t="s">
        <v>5</v>
      </c>
      <c r="F147" s="114">
        <f>SUM(F148+F151+F152)</f>
        <v>1480000</v>
      </c>
      <c r="G147" s="96">
        <f>SUM(G148+G149+G150+G151+G152)</f>
        <v>1566168.9000000001</v>
      </c>
      <c r="H147" s="233">
        <f t="shared" si="2"/>
        <v>105.82222297297299</v>
      </c>
    </row>
    <row r="148" spans="2:8" s="42" customFormat="1" ht="21.75" customHeight="1" thickBot="1" x14ac:dyDescent="0.3">
      <c r="B148" s="295">
        <v>3111</v>
      </c>
      <c r="C148" s="346"/>
      <c r="D148" s="347"/>
      <c r="E148" s="125" t="s">
        <v>173</v>
      </c>
      <c r="F148" s="134">
        <v>1227600</v>
      </c>
      <c r="G148" s="133">
        <v>1279459.18</v>
      </c>
      <c r="H148" s="233">
        <f t="shared" si="2"/>
        <v>104.22443629846856</v>
      </c>
    </row>
    <row r="149" spans="2:8" s="42" customFormat="1" ht="21.75" customHeight="1" thickBot="1" x14ac:dyDescent="0.3">
      <c r="B149" s="214">
        <v>3113</v>
      </c>
      <c r="C149" s="219"/>
      <c r="D149" s="220"/>
      <c r="E149" s="125" t="s">
        <v>304</v>
      </c>
      <c r="F149" s="134">
        <v>0</v>
      </c>
      <c r="G149" s="133">
        <v>13277.11</v>
      </c>
      <c r="H149" s="233">
        <v>0</v>
      </c>
    </row>
    <row r="150" spans="2:8" s="42" customFormat="1" ht="21.75" customHeight="1" thickBot="1" x14ac:dyDescent="0.3">
      <c r="B150" s="214">
        <v>3114</v>
      </c>
      <c r="C150" s="219"/>
      <c r="D150" s="220"/>
      <c r="E150" s="125" t="s">
        <v>305</v>
      </c>
      <c r="F150" s="134">
        <v>0</v>
      </c>
      <c r="G150" s="133">
        <v>7664.58</v>
      </c>
      <c r="H150" s="233">
        <v>0</v>
      </c>
    </row>
    <row r="151" spans="2:8" s="42" customFormat="1" ht="22.5" customHeight="1" thickBot="1" x14ac:dyDescent="0.3">
      <c r="B151" s="295">
        <v>3121</v>
      </c>
      <c r="C151" s="346"/>
      <c r="D151" s="347"/>
      <c r="E151" s="125" t="s">
        <v>89</v>
      </c>
      <c r="F151" s="134">
        <v>50000</v>
      </c>
      <c r="G151" s="133">
        <v>52197.31</v>
      </c>
      <c r="H151" s="233">
        <f t="shared" si="2"/>
        <v>104.39461999999999</v>
      </c>
    </row>
    <row r="152" spans="2:8" s="42" customFormat="1" ht="24.75" customHeight="1" thickBot="1" x14ac:dyDescent="0.3">
      <c r="B152" s="295">
        <v>3132</v>
      </c>
      <c r="C152" s="346"/>
      <c r="D152" s="347"/>
      <c r="E152" s="125" t="s">
        <v>91</v>
      </c>
      <c r="F152" s="134">
        <v>202400</v>
      </c>
      <c r="G152" s="133">
        <v>213570.72</v>
      </c>
      <c r="H152" s="233">
        <f t="shared" si="2"/>
        <v>105.51913043478261</v>
      </c>
    </row>
    <row r="153" spans="2:8" s="42" customFormat="1" ht="25.5" customHeight="1" thickBot="1" x14ac:dyDescent="0.3">
      <c r="B153" s="300">
        <v>32</v>
      </c>
      <c r="C153" s="298"/>
      <c r="D153" s="299"/>
      <c r="E153" s="124" t="s">
        <v>11</v>
      </c>
      <c r="F153" s="114">
        <f>SUM(F155+F156+F157)</f>
        <v>34500</v>
      </c>
      <c r="G153" s="96">
        <f>SUM(G154+G155+G156)</f>
        <v>44520.37</v>
      </c>
      <c r="H153" s="233">
        <f t="shared" si="2"/>
        <v>129.0445507246377</v>
      </c>
    </row>
    <row r="154" spans="2:8" s="42" customFormat="1" ht="25.5" customHeight="1" thickBot="1" x14ac:dyDescent="0.3">
      <c r="B154" s="295">
        <v>3211</v>
      </c>
      <c r="C154" s="296"/>
      <c r="D154" s="297"/>
      <c r="E154" s="131" t="s">
        <v>27</v>
      </c>
      <c r="F154" s="134">
        <v>350</v>
      </c>
      <c r="G154" s="133">
        <v>68.5</v>
      </c>
      <c r="H154" s="233">
        <f t="shared" si="2"/>
        <v>19.571428571428569</v>
      </c>
    </row>
    <row r="155" spans="2:8" s="42" customFormat="1" ht="21.75" customHeight="1" thickBot="1" x14ac:dyDescent="0.3">
      <c r="B155" s="295">
        <v>3212</v>
      </c>
      <c r="C155" s="346"/>
      <c r="D155" s="347"/>
      <c r="E155" s="125" t="s">
        <v>202</v>
      </c>
      <c r="F155" s="134">
        <v>30000</v>
      </c>
      <c r="G155" s="133">
        <v>39459.870000000003</v>
      </c>
      <c r="H155" s="233">
        <f t="shared" si="2"/>
        <v>131.53290000000001</v>
      </c>
    </row>
    <row r="156" spans="2:8" s="42" customFormat="1" ht="23.25" customHeight="1" thickBot="1" x14ac:dyDescent="0.3">
      <c r="B156" s="295">
        <v>3295</v>
      </c>
      <c r="C156" s="346"/>
      <c r="D156" s="347"/>
      <c r="E156" s="125" t="s">
        <v>126</v>
      </c>
      <c r="F156" s="134">
        <v>4200</v>
      </c>
      <c r="G156" s="133">
        <v>4992</v>
      </c>
      <c r="H156" s="233">
        <f t="shared" si="2"/>
        <v>118.85714285714286</v>
      </c>
    </row>
    <row r="157" spans="2:8" s="42" customFormat="1" ht="23.25" customHeight="1" thickBot="1" x14ac:dyDescent="0.3">
      <c r="B157" s="295">
        <v>3299</v>
      </c>
      <c r="C157" s="346"/>
      <c r="D157" s="347"/>
      <c r="E157" s="125" t="s">
        <v>97</v>
      </c>
      <c r="F157" s="134">
        <v>300</v>
      </c>
      <c r="G157" s="133">
        <v>0</v>
      </c>
      <c r="H157" s="233">
        <f t="shared" si="2"/>
        <v>0</v>
      </c>
    </row>
    <row r="158" spans="2:8" s="42" customFormat="1" ht="23.25" customHeight="1" thickBot="1" x14ac:dyDescent="0.3">
      <c r="B158" s="355" t="s">
        <v>168</v>
      </c>
      <c r="C158" s="356"/>
      <c r="D158" s="357"/>
      <c r="E158" s="185" t="s">
        <v>171</v>
      </c>
      <c r="F158" s="146">
        <v>2500</v>
      </c>
      <c r="G158" s="147">
        <v>1624.97</v>
      </c>
      <c r="H158" s="233">
        <f t="shared" si="2"/>
        <v>64.998800000000003</v>
      </c>
    </row>
    <row r="159" spans="2:8" s="42" customFormat="1" ht="22.5" customHeight="1" thickBot="1" x14ac:dyDescent="0.3">
      <c r="B159" s="343" t="s">
        <v>226</v>
      </c>
      <c r="C159" s="302"/>
      <c r="D159" s="303"/>
      <c r="E159" s="95" t="s">
        <v>149</v>
      </c>
      <c r="F159" s="114">
        <v>2500</v>
      </c>
      <c r="G159" s="96">
        <v>1624.97</v>
      </c>
      <c r="H159" s="233">
        <f t="shared" si="2"/>
        <v>64.998800000000003</v>
      </c>
    </row>
    <row r="160" spans="2:8" s="42" customFormat="1" ht="24" customHeight="1" thickBot="1" x14ac:dyDescent="0.3">
      <c r="B160" s="300">
        <v>32</v>
      </c>
      <c r="C160" s="298"/>
      <c r="D160" s="299"/>
      <c r="E160" s="124" t="s">
        <v>11</v>
      </c>
      <c r="F160" s="114">
        <f>SUM(F161+F162+F163)</f>
        <v>2500</v>
      </c>
      <c r="G160" s="96">
        <f>SUM(G162+G163)</f>
        <v>1624.97</v>
      </c>
      <c r="H160" s="233">
        <f t="shared" si="2"/>
        <v>64.998800000000003</v>
      </c>
    </row>
    <row r="161" spans="2:8" s="42" customFormat="1" ht="21.75" customHeight="1" thickBot="1" x14ac:dyDescent="0.3">
      <c r="B161" s="295">
        <v>3225</v>
      </c>
      <c r="C161" s="298"/>
      <c r="D161" s="299"/>
      <c r="E161" s="131" t="s">
        <v>227</v>
      </c>
      <c r="F161" s="134">
        <v>0</v>
      </c>
      <c r="G161" s="133">
        <v>0</v>
      </c>
      <c r="H161" s="233">
        <v>0</v>
      </c>
    </row>
    <row r="162" spans="2:8" s="42" customFormat="1" ht="22.5" customHeight="1" thickBot="1" x14ac:dyDescent="0.3">
      <c r="B162" s="295">
        <v>3237</v>
      </c>
      <c r="C162" s="298"/>
      <c r="D162" s="299"/>
      <c r="E162" s="125" t="s">
        <v>119</v>
      </c>
      <c r="F162" s="134">
        <v>0</v>
      </c>
      <c r="G162" s="133">
        <v>0</v>
      </c>
      <c r="H162" s="233">
        <v>0</v>
      </c>
    </row>
    <row r="163" spans="2:8" s="42" customFormat="1" ht="23.25" customHeight="1" thickBot="1" x14ac:dyDescent="0.3">
      <c r="B163" s="295">
        <v>3299</v>
      </c>
      <c r="C163" s="298"/>
      <c r="D163" s="299"/>
      <c r="E163" s="125" t="s">
        <v>97</v>
      </c>
      <c r="F163" s="134">
        <v>2500</v>
      </c>
      <c r="G163" s="133">
        <v>1624.97</v>
      </c>
      <c r="H163" s="233">
        <f t="shared" si="2"/>
        <v>64.998800000000003</v>
      </c>
    </row>
    <row r="164" spans="2:8" s="42" customFormat="1" ht="22.5" customHeight="1" thickBot="1" x14ac:dyDescent="0.3">
      <c r="B164" s="355" t="s">
        <v>170</v>
      </c>
      <c r="C164" s="356"/>
      <c r="D164" s="357"/>
      <c r="E164" s="185" t="s">
        <v>187</v>
      </c>
      <c r="F164" s="146">
        <v>113500</v>
      </c>
      <c r="G164" s="147">
        <f>SUM(G165+G173)</f>
        <v>105065.45000000001</v>
      </c>
      <c r="H164" s="233">
        <f t="shared" si="2"/>
        <v>92.568678414096922</v>
      </c>
    </row>
    <row r="165" spans="2:8" s="42" customFormat="1" ht="21" customHeight="1" thickBot="1" x14ac:dyDescent="0.3">
      <c r="B165" s="300" t="s">
        <v>228</v>
      </c>
      <c r="C165" s="346"/>
      <c r="D165" s="347"/>
      <c r="E165" s="95" t="s">
        <v>188</v>
      </c>
      <c r="F165" s="114">
        <v>38500</v>
      </c>
      <c r="G165" s="96">
        <f>SUM(G167+G168+G169+G170+G171)</f>
        <v>34842.680000000008</v>
      </c>
      <c r="H165" s="233">
        <f t="shared" si="2"/>
        <v>90.500467532467553</v>
      </c>
    </row>
    <row r="166" spans="2:8" s="42" customFormat="1" ht="21.75" customHeight="1" thickBot="1" x14ac:dyDescent="0.3">
      <c r="B166" s="300">
        <v>32</v>
      </c>
      <c r="C166" s="298"/>
      <c r="D166" s="299"/>
      <c r="E166" s="124" t="s">
        <v>11</v>
      </c>
      <c r="F166" s="114">
        <f>SUM(F167+F168+F169+F170+F171+F172)</f>
        <v>38500</v>
      </c>
      <c r="G166" s="96">
        <f>SUM(G167+G168+G169+G170+G171+G172)</f>
        <v>34842.680000000008</v>
      </c>
      <c r="H166" s="233">
        <f t="shared" si="2"/>
        <v>90.500467532467553</v>
      </c>
    </row>
    <row r="167" spans="2:8" s="42" customFormat="1" ht="23.25" customHeight="1" thickBot="1" x14ac:dyDescent="0.3">
      <c r="B167" s="295">
        <v>3221</v>
      </c>
      <c r="C167" s="298"/>
      <c r="D167" s="299"/>
      <c r="E167" s="135" t="s">
        <v>207</v>
      </c>
      <c r="F167" s="134">
        <v>1400</v>
      </c>
      <c r="G167" s="133">
        <v>378.19</v>
      </c>
      <c r="H167" s="233">
        <f t="shared" si="2"/>
        <v>27.013571428571424</v>
      </c>
    </row>
    <row r="168" spans="2:8" s="42" customFormat="1" ht="23.25" customHeight="1" thickBot="1" x14ac:dyDescent="0.3">
      <c r="B168" s="295">
        <v>3222</v>
      </c>
      <c r="C168" s="298"/>
      <c r="D168" s="299"/>
      <c r="E168" s="125" t="s">
        <v>108</v>
      </c>
      <c r="F168" s="134">
        <v>34000</v>
      </c>
      <c r="G168" s="133">
        <v>33498.19</v>
      </c>
      <c r="H168" s="233">
        <f t="shared" si="2"/>
        <v>98.52408823529413</v>
      </c>
    </row>
    <row r="169" spans="2:8" s="42" customFormat="1" ht="24" customHeight="1" thickBot="1" x14ac:dyDescent="0.3">
      <c r="B169" s="295">
        <v>3225</v>
      </c>
      <c r="C169" s="298"/>
      <c r="D169" s="299"/>
      <c r="E169" s="125" t="s">
        <v>205</v>
      </c>
      <c r="F169" s="134">
        <v>800</v>
      </c>
      <c r="G169" s="133">
        <v>29</v>
      </c>
      <c r="H169" s="233">
        <f t="shared" si="2"/>
        <v>3.6249999999999996</v>
      </c>
    </row>
    <row r="170" spans="2:8" s="42" customFormat="1" ht="31.5" customHeight="1" thickBot="1" x14ac:dyDescent="0.3">
      <c r="B170" s="295">
        <v>3232</v>
      </c>
      <c r="C170" s="298"/>
      <c r="D170" s="299"/>
      <c r="E170" s="125" t="s">
        <v>206</v>
      </c>
      <c r="F170" s="134">
        <v>800</v>
      </c>
      <c r="G170" s="133">
        <v>800</v>
      </c>
      <c r="H170" s="233">
        <f t="shared" si="2"/>
        <v>100</v>
      </c>
    </row>
    <row r="171" spans="2:8" s="42" customFormat="1" ht="24.75" customHeight="1" thickBot="1" x14ac:dyDescent="0.3">
      <c r="B171" s="295">
        <v>3234</v>
      </c>
      <c r="C171" s="298"/>
      <c r="D171" s="299"/>
      <c r="E171" s="125" t="s">
        <v>116</v>
      </c>
      <c r="F171" s="134">
        <v>1500</v>
      </c>
      <c r="G171" s="133">
        <v>137.30000000000001</v>
      </c>
      <c r="H171" s="233">
        <f t="shared" si="2"/>
        <v>9.1533333333333342</v>
      </c>
    </row>
    <row r="172" spans="2:8" s="42" customFormat="1" ht="24" customHeight="1" thickBot="1" x14ac:dyDescent="0.3">
      <c r="B172" s="295">
        <v>3236</v>
      </c>
      <c r="C172" s="298"/>
      <c r="D172" s="299"/>
      <c r="E172" s="125" t="s">
        <v>200</v>
      </c>
      <c r="F172" s="134">
        <v>0</v>
      </c>
      <c r="G172" s="133">
        <v>0</v>
      </c>
      <c r="H172" s="233">
        <v>0</v>
      </c>
    </row>
    <row r="173" spans="2:8" s="42" customFormat="1" ht="29.25" customHeight="1" thickBot="1" x14ac:dyDescent="0.3">
      <c r="B173" s="343" t="s">
        <v>229</v>
      </c>
      <c r="C173" s="344"/>
      <c r="D173" s="345"/>
      <c r="E173" s="95" t="s">
        <v>148</v>
      </c>
      <c r="F173" s="114">
        <v>75000</v>
      </c>
      <c r="G173" s="96">
        <v>70222.77</v>
      </c>
      <c r="H173" s="233">
        <f t="shared" si="2"/>
        <v>93.630359999999996</v>
      </c>
    </row>
    <row r="174" spans="2:8" s="42" customFormat="1" ht="30" customHeight="1" thickBot="1" x14ac:dyDescent="0.3">
      <c r="B174" s="300">
        <v>32</v>
      </c>
      <c r="C174" s="298"/>
      <c r="D174" s="299"/>
      <c r="E174" s="124" t="s">
        <v>11</v>
      </c>
      <c r="F174" s="114">
        <v>75000</v>
      </c>
      <c r="G174" s="96">
        <v>70222.77</v>
      </c>
      <c r="H174" s="233">
        <f t="shared" si="2"/>
        <v>93.630359999999996</v>
      </c>
    </row>
    <row r="175" spans="2:8" s="42" customFormat="1" ht="24.75" customHeight="1" thickBot="1" x14ac:dyDescent="0.3">
      <c r="B175" s="295">
        <v>3222</v>
      </c>
      <c r="C175" s="298"/>
      <c r="D175" s="299"/>
      <c r="E175" s="125" t="s">
        <v>108</v>
      </c>
      <c r="F175" s="134">
        <v>75000</v>
      </c>
      <c r="G175" s="133">
        <v>70222.77</v>
      </c>
      <c r="H175" s="233">
        <f t="shared" si="2"/>
        <v>93.630359999999996</v>
      </c>
    </row>
    <row r="176" spans="2:8" s="42" customFormat="1" ht="24.75" customHeight="1" thickBot="1" x14ac:dyDescent="0.3">
      <c r="B176" s="355" t="s">
        <v>274</v>
      </c>
      <c r="C176" s="356"/>
      <c r="D176" s="357"/>
      <c r="E176" s="185" t="s">
        <v>275</v>
      </c>
      <c r="F176" s="146">
        <v>1000</v>
      </c>
      <c r="G176" s="147">
        <v>1105.67</v>
      </c>
      <c r="H176" s="233">
        <f t="shared" si="2"/>
        <v>110.56700000000002</v>
      </c>
    </row>
    <row r="177" spans="2:8" s="42" customFormat="1" ht="24.75" customHeight="1" thickBot="1" x14ac:dyDescent="0.3">
      <c r="B177" s="300" t="s">
        <v>226</v>
      </c>
      <c r="C177" s="346"/>
      <c r="D177" s="347"/>
      <c r="E177" s="95" t="s">
        <v>149</v>
      </c>
      <c r="F177" s="114">
        <v>1000</v>
      </c>
      <c r="G177" s="96">
        <v>1105.67</v>
      </c>
      <c r="H177" s="233">
        <f t="shared" si="2"/>
        <v>110.56700000000002</v>
      </c>
    </row>
    <row r="178" spans="2:8" s="42" customFormat="1" ht="24.75" customHeight="1" thickBot="1" x14ac:dyDescent="0.3">
      <c r="B178" s="300">
        <v>32</v>
      </c>
      <c r="C178" s="374"/>
      <c r="D178" s="375"/>
      <c r="E178" s="95" t="s">
        <v>11</v>
      </c>
      <c r="F178" s="114">
        <v>1000</v>
      </c>
      <c r="G178" s="96">
        <v>1105.67</v>
      </c>
      <c r="H178" s="233">
        <f t="shared" si="2"/>
        <v>110.56700000000002</v>
      </c>
    </row>
    <row r="179" spans="2:8" s="42" customFormat="1" ht="24.75" customHeight="1" thickBot="1" x14ac:dyDescent="0.3">
      <c r="B179" s="295">
        <v>3237</v>
      </c>
      <c r="C179" s="296"/>
      <c r="D179" s="297"/>
      <c r="E179" s="125" t="s">
        <v>119</v>
      </c>
      <c r="F179" s="134">
        <v>1000</v>
      </c>
      <c r="G179" s="133">
        <v>1105.67</v>
      </c>
      <c r="H179" s="233">
        <f t="shared" si="2"/>
        <v>110.56700000000002</v>
      </c>
    </row>
    <row r="180" spans="2:8" s="42" customFormat="1" ht="27" customHeight="1" thickBot="1" x14ac:dyDescent="0.3">
      <c r="B180" s="355" t="s">
        <v>189</v>
      </c>
      <c r="C180" s="356"/>
      <c r="D180" s="357"/>
      <c r="E180" s="185" t="s">
        <v>190</v>
      </c>
      <c r="F180" s="146">
        <v>90000</v>
      </c>
      <c r="G180" s="147">
        <f>SUM(G182+G186)</f>
        <v>86478.140000000014</v>
      </c>
      <c r="H180" s="233">
        <f t="shared" si="2"/>
        <v>96.086822222222239</v>
      </c>
    </row>
    <row r="181" spans="2:8" s="42" customFormat="1" ht="26.25" customHeight="1" thickBot="1" x14ac:dyDescent="0.3">
      <c r="B181" s="343" t="s">
        <v>229</v>
      </c>
      <c r="C181" s="344"/>
      <c r="D181" s="345"/>
      <c r="E181" s="95" t="s">
        <v>185</v>
      </c>
      <c r="F181" s="114">
        <v>90000</v>
      </c>
      <c r="G181" s="96">
        <f>SUM(G182+G186)</f>
        <v>86478.140000000014</v>
      </c>
      <c r="H181" s="233">
        <f t="shared" si="2"/>
        <v>96.086822222222239</v>
      </c>
    </row>
    <row r="182" spans="2:8" s="42" customFormat="1" ht="25.5" customHeight="1" thickBot="1" x14ac:dyDescent="0.3">
      <c r="B182" s="300">
        <v>31</v>
      </c>
      <c r="C182" s="298"/>
      <c r="D182" s="299"/>
      <c r="E182" s="95" t="s">
        <v>5</v>
      </c>
      <c r="F182" s="114">
        <f>SUM(F183+F184+F185)</f>
        <v>90000</v>
      </c>
      <c r="G182" s="96">
        <f>SUM(G183+G184+G185)</f>
        <v>85337.900000000009</v>
      </c>
      <c r="H182" s="233">
        <f t="shared" si="2"/>
        <v>94.819888888888897</v>
      </c>
    </row>
    <row r="183" spans="2:8" s="42" customFormat="1" ht="24" customHeight="1" thickBot="1" x14ac:dyDescent="0.3">
      <c r="B183" s="295">
        <v>3111</v>
      </c>
      <c r="C183" s="298"/>
      <c r="D183" s="299"/>
      <c r="E183" s="125" t="s">
        <v>173</v>
      </c>
      <c r="F183" s="134">
        <v>74000</v>
      </c>
      <c r="G183" s="133">
        <v>70636.77</v>
      </c>
      <c r="H183" s="233">
        <f t="shared" si="2"/>
        <v>95.455094594594598</v>
      </c>
    </row>
    <row r="184" spans="2:8" s="42" customFormat="1" ht="24" customHeight="1" thickBot="1" x14ac:dyDescent="0.3">
      <c r="B184" s="295">
        <v>3121</v>
      </c>
      <c r="C184" s="298"/>
      <c r="D184" s="299"/>
      <c r="E184" s="125" t="s">
        <v>89</v>
      </c>
      <c r="F184" s="134">
        <v>3790</v>
      </c>
      <c r="G184" s="133">
        <v>2968.75</v>
      </c>
      <c r="H184" s="233">
        <f t="shared" si="2"/>
        <v>78.331134564643804</v>
      </c>
    </row>
    <row r="185" spans="2:8" s="42" customFormat="1" ht="24.75" customHeight="1" thickBot="1" x14ac:dyDescent="0.3">
      <c r="B185" s="295">
        <v>3132</v>
      </c>
      <c r="C185" s="298"/>
      <c r="D185" s="299"/>
      <c r="E185" s="125" t="s">
        <v>91</v>
      </c>
      <c r="F185" s="134">
        <v>12210</v>
      </c>
      <c r="G185" s="133">
        <v>11732.38</v>
      </c>
      <c r="H185" s="233">
        <f t="shared" si="2"/>
        <v>96.088288288288283</v>
      </c>
    </row>
    <row r="186" spans="2:8" s="42" customFormat="1" ht="24" customHeight="1" thickBot="1" x14ac:dyDescent="0.3">
      <c r="B186" s="300">
        <v>32</v>
      </c>
      <c r="C186" s="298"/>
      <c r="D186" s="299"/>
      <c r="E186" s="124" t="s">
        <v>11</v>
      </c>
      <c r="F186" s="114">
        <v>0</v>
      </c>
      <c r="G186" s="96">
        <v>1140.24</v>
      </c>
      <c r="H186" s="233">
        <v>0</v>
      </c>
    </row>
    <row r="187" spans="2:8" s="42" customFormat="1" ht="22.5" customHeight="1" thickBot="1" x14ac:dyDescent="0.3">
      <c r="B187" s="295">
        <v>3212</v>
      </c>
      <c r="C187" s="298"/>
      <c r="D187" s="299"/>
      <c r="E187" s="125" t="s">
        <v>202</v>
      </c>
      <c r="F187" s="134">
        <v>0</v>
      </c>
      <c r="G187" s="133">
        <v>1140.24</v>
      </c>
      <c r="H187" s="233">
        <v>0</v>
      </c>
    </row>
    <row r="188" spans="2:8" s="42" customFormat="1" ht="24" customHeight="1" thickBot="1" x14ac:dyDescent="0.3">
      <c r="B188" s="355" t="s">
        <v>191</v>
      </c>
      <c r="C188" s="356"/>
      <c r="D188" s="357"/>
      <c r="E188" s="185" t="s">
        <v>192</v>
      </c>
      <c r="F188" s="146">
        <f>SUM(F189+F193+F197+F202)</f>
        <v>12000</v>
      </c>
      <c r="G188" s="147">
        <f>SUM(G189+G193+G197+G202)</f>
        <v>1731.03</v>
      </c>
      <c r="H188" s="233">
        <f t="shared" si="2"/>
        <v>14.42525</v>
      </c>
    </row>
    <row r="189" spans="2:8" s="42" customFormat="1" ht="24.75" customHeight="1" thickBot="1" x14ac:dyDescent="0.3">
      <c r="B189" s="343" t="s">
        <v>230</v>
      </c>
      <c r="C189" s="348"/>
      <c r="D189" s="349"/>
      <c r="E189" s="95" t="s">
        <v>147</v>
      </c>
      <c r="F189" s="114">
        <v>1000</v>
      </c>
      <c r="G189" s="96">
        <v>0</v>
      </c>
      <c r="H189" s="233">
        <f t="shared" si="2"/>
        <v>0</v>
      </c>
    </row>
    <row r="190" spans="2:8" s="42" customFormat="1" ht="27.75" customHeight="1" thickBot="1" x14ac:dyDescent="0.3">
      <c r="B190" s="300">
        <v>42</v>
      </c>
      <c r="C190" s="298"/>
      <c r="D190" s="299"/>
      <c r="E190" s="95" t="s">
        <v>183</v>
      </c>
      <c r="F190" s="114">
        <v>1000</v>
      </c>
      <c r="G190" s="96">
        <v>0</v>
      </c>
      <c r="H190" s="233">
        <f t="shared" si="2"/>
        <v>0</v>
      </c>
    </row>
    <row r="191" spans="2:8" s="42" customFormat="1" ht="30" customHeight="1" thickBot="1" x14ac:dyDescent="0.3">
      <c r="B191" s="295">
        <v>4221</v>
      </c>
      <c r="C191" s="298"/>
      <c r="D191" s="299"/>
      <c r="E191" s="95" t="s">
        <v>179</v>
      </c>
      <c r="F191" s="134">
        <v>0</v>
      </c>
      <c r="G191" s="133">
        <v>0</v>
      </c>
      <c r="H191" s="233">
        <v>0</v>
      </c>
    </row>
    <row r="192" spans="2:8" s="42" customFormat="1" ht="30" customHeight="1" thickBot="1" x14ac:dyDescent="0.3">
      <c r="B192" s="295">
        <v>4241</v>
      </c>
      <c r="C192" s="298"/>
      <c r="D192" s="299"/>
      <c r="E192" s="95" t="s">
        <v>182</v>
      </c>
      <c r="F192" s="134">
        <v>1000</v>
      </c>
      <c r="G192" s="133">
        <v>0</v>
      </c>
      <c r="H192" s="233">
        <f t="shared" si="2"/>
        <v>0</v>
      </c>
    </row>
    <row r="193" spans="2:8" s="42" customFormat="1" ht="30" customHeight="1" thickBot="1" x14ac:dyDescent="0.3">
      <c r="B193" s="343" t="s">
        <v>228</v>
      </c>
      <c r="C193" s="302"/>
      <c r="D193" s="303"/>
      <c r="E193" s="95" t="s">
        <v>188</v>
      </c>
      <c r="F193" s="114">
        <v>7000</v>
      </c>
      <c r="G193" s="96">
        <v>0</v>
      </c>
      <c r="H193" s="233">
        <f t="shared" si="2"/>
        <v>0</v>
      </c>
    </row>
    <row r="194" spans="2:8" s="42" customFormat="1" ht="30" customHeight="1" thickBot="1" x14ac:dyDescent="0.3">
      <c r="B194" s="300">
        <v>42</v>
      </c>
      <c r="C194" s="298"/>
      <c r="D194" s="299"/>
      <c r="E194" s="95" t="s">
        <v>183</v>
      </c>
      <c r="F194" s="114">
        <v>7000</v>
      </c>
      <c r="G194" s="96">
        <v>0</v>
      </c>
      <c r="H194" s="233">
        <f t="shared" si="2"/>
        <v>0</v>
      </c>
    </row>
    <row r="195" spans="2:8" s="42" customFormat="1" ht="30" customHeight="1" thickBot="1" x14ac:dyDescent="0.3">
      <c r="B195" s="295">
        <v>4226</v>
      </c>
      <c r="C195" s="298"/>
      <c r="D195" s="299"/>
      <c r="E195" s="125" t="s">
        <v>104</v>
      </c>
      <c r="F195" s="134">
        <v>3000</v>
      </c>
      <c r="G195" s="133">
        <v>0</v>
      </c>
      <c r="H195" s="233">
        <f t="shared" si="2"/>
        <v>0</v>
      </c>
    </row>
    <row r="196" spans="2:8" s="42" customFormat="1" ht="24" customHeight="1" thickBot="1" x14ac:dyDescent="0.3">
      <c r="B196" s="295">
        <v>4227</v>
      </c>
      <c r="C196" s="298"/>
      <c r="D196" s="299"/>
      <c r="E196" s="125" t="s">
        <v>133</v>
      </c>
      <c r="F196" s="134">
        <v>4000</v>
      </c>
      <c r="G196" s="133">
        <v>0</v>
      </c>
      <c r="H196" s="233">
        <f t="shared" si="2"/>
        <v>0</v>
      </c>
    </row>
    <row r="197" spans="2:8" s="42" customFormat="1" ht="24.75" customHeight="1" thickBot="1" x14ac:dyDescent="0.3">
      <c r="B197" s="343" t="s">
        <v>231</v>
      </c>
      <c r="C197" s="302"/>
      <c r="D197" s="303"/>
      <c r="E197" s="95" t="s">
        <v>148</v>
      </c>
      <c r="F197" s="114">
        <v>3000</v>
      </c>
      <c r="G197" s="96">
        <v>1621.03</v>
      </c>
      <c r="H197" s="233">
        <f t="shared" si="2"/>
        <v>54.034333333333329</v>
      </c>
    </row>
    <row r="198" spans="2:8" s="42" customFormat="1" ht="30" customHeight="1" thickBot="1" x14ac:dyDescent="0.3">
      <c r="B198" s="300">
        <v>42</v>
      </c>
      <c r="C198" s="298"/>
      <c r="D198" s="299"/>
      <c r="E198" s="95" t="s">
        <v>183</v>
      </c>
      <c r="F198" s="114">
        <v>3000</v>
      </c>
      <c r="G198" s="96">
        <f>SUM(G199+G200+G201)</f>
        <v>1621.03</v>
      </c>
      <c r="H198" s="233">
        <f t="shared" si="2"/>
        <v>54.034333333333329</v>
      </c>
    </row>
    <row r="199" spans="2:8" s="42" customFormat="1" ht="30" customHeight="1" thickBot="1" x14ac:dyDescent="0.3">
      <c r="B199" s="295">
        <v>4221</v>
      </c>
      <c r="C199" s="296"/>
      <c r="D199" s="297"/>
      <c r="E199" s="125" t="s">
        <v>179</v>
      </c>
      <c r="F199" s="134">
        <v>0</v>
      </c>
      <c r="G199" s="133">
        <v>0</v>
      </c>
      <c r="H199" s="233">
        <v>0</v>
      </c>
    </row>
    <row r="200" spans="2:8" s="42" customFormat="1" ht="30" customHeight="1" thickBot="1" x14ac:dyDescent="0.3">
      <c r="B200" s="295">
        <v>4231</v>
      </c>
      <c r="C200" s="296"/>
      <c r="D200" s="297"/>
      <c r="E200" s="125" t="s">
        <v>267</v>
      </c>
      <c r="F200" s="134">
        <v>0</v>
      </c>
      <c r="G200" s="133">
        <v>750</v>
      </c>
      <c r="H200" s="233">
        <v>0</v>
      </c>
    </row>
    <row r="201" spans="2:8" s="42" customFormat="1" ht="23.25" customHeight="1" thickBot="1" x14ac:dyDescent="0.3">
      <c r="B201" s="295">
        <v>4241</v>
      </c>
      <c r="C201" s="298"/>
      <c r="D201" s="299"/>
      <c r="E201" s="125" t="s">
        <v>182</v>
      </c>
      <c r="F201" s="134">
        <v>3000</v>
      </c>
      <c r="G201" s="133">
        <v>871.03</v>
      </c>
      <c r="H201" s="233">
        <f t="shared" si="2"/>
        <v>29.034333333333333</v>
      </c>
    </row>
    <row r="202" spans="2:8" s="42" customFormat="1" ht="30" customHeight="1" thickBot="1" x14ac:dyDescent="0.3">
      <c r="B202" s="343" t="s">
        <v>232</v>
      </c>
      <c r="C202" s="344"/>
      <c r="D202" s="345"/>
      <c r="E202" s="95" t="s">
        <v>193</v>
      </c>
      <c r="F202" s="114">
        <v>1000</v>
      </c>
      <c r="G202" s="96">
        <v>110</v>
      </c>
      <c r="H202" s="233">
        <f t="shared" si="2"/>
        <v>11</v>
      </c>
    </row>
    <row r="203" spans="2:8" s="42" customFormat="1" ht="30" customHeight="1" thickBot="1" x14ac:dyDescent="0.3">
      <c r="B203" s="300">
        <v>42</v>
      </c>
      <c r="C203" s="298"/>
      <c r="D203" s="299"/>
      <c r="E203" s="95" t="s">
        <v>183</v>
      </c>
      <c r="F203" s="134">
        <v>1000</v>
      </c>
      <c r="G203" s="96">
        <v>110</v>
      </c>
      <c r="H203" s="233">
        <f t="shared" si="2"/>
        <v>11</v>
      </c>
    </row>
    <row r="204" spans="2:8" s="42" customFormat="1" ht="24" customHeight="1" thickBot="1" x14ac:dyDescent="0.3">
      <c r="B204" s="301">
        <v>4241</v>
      </c>
      <c r="C204" s="302"/>
      <c r="D204" s="303"/>
      <c r="E204" s="125" t="s">
        <v>182</v>
      </c>
      <c r="F204" s="134">
        <v>1000</v>
      </c>
      <c r="G204" s="133">
        <v>110</v>
      </c>
      <c r="H204" s="233">
        <f t="shared" si="2"/>
        <v>11</v>
      </c>
    </row>
    <row r="205" spans="2:8" s="42" customFormat="1" ht="25.5" customHeight="1" thickBot="1" x14ac:dyDescent="0.3">
      <c r="B205" s="355" t="s">
        <v>194</v>
      </c>
      <c r="C205" s="356"/>
      <c r="D205" s="357"/>
      <c r="E205" s="185" t="s">
        <v>195</v>
      </c>
      <c r="F205" s="146">
        <v>1800</v>
      </c>
      <c r="G205" s="147">
        <v>3610.3</v>
      </c>
      <c r="H205" s="233">
        <f t="shared" si="2"/>
        <v>200.57222222222225</v>
      </c>
    </row>
    <row r="206" spans="2:8" s="42" customFormat="1" ht="22.5" customHeight="1" thickBot="1" x14ac:dyDescent="0.3">
      <c r="B206" s="343" t="s">
        <v>229</v>
      </c>
      <c r="C206" s="344"/>
      <c r="D206" s="345"/>
      <c r="E206" s="95" t="s">
        <v>185</v>
      </c>
      <c r="F206" s="114">
        <v>1800</v>
      </c>
      <c r="G206" s="128">
        <v>3610.3</v>
      </c>
      <c r="H206" s="233">
        <f t="shared" si="2"/>
        <v>200.57222222222225</v>
      </c>
    </row>
    <row r="207" spans="2:8" s="42" customFormat="1" ht="21.75" customHeight="1" thickBot="1" x14ac:dyDescent="0.3">
      <c r="B207" s="295">
        <v>37</v>
      </c>
      <c r="C207" s="298"/>
      <c r="D207" s="299"/>
      <c r="E207" s="95" t="s">
        <v>208</v>
      </c>
      <c r="F207" s="114">
        <v>1800</v>
      </c>
      <c r="G207" s="128">
        <v>3610.3</v>
      </c>
      <c r="H207" s="233">
        <f t="shared" ref="H207:H213" si="3">(G207/F207)*100</f>
        <v>200.57222222222225</v>
      </c>
    </row>
    <row r="208" spans="2:8" s="42" customFormat="1" ht="24" customHeight="1" thickBot="1" x14ac:dyDescent="0.3">
      <c r="B208" s="301">
        <v>3721</v>
      </c>
      <c r="C208" s="302"/>
      <c r="D208" s="303"/>
      <c r="E208" s="95" t="s">
        <v>250</v>
      </c>
      <c r="F208" s="134">
        <v>1800</v>
      </c>
      <c r="G208" s="129">
        <v>3610.3</v>
      </c>
      <c r="H208" s="233">
        <f t="shared" si="3"/>
        <v>200.57222222222225</v>
      </c>
    </row>
    <row r="209" spans="2:8" s="42" customFormat="1" ht="23.25" customHeight="1" thickBot="1" x14ac:dyDescent="0.3">
      <c r="B209" s="355" t="s">
        <v>196</v>
      </c>
      <c r="C209" s="356"/>
      <c r="D209" s="357"/>
      <c r="E209" s="185" t="s">
        <v>197</v>
      </c>
      <c r="F209" s="146">
        <v>21000</v>
      </c>
      <c r="G209" s="186">
        <f>SUM(G212+G213)</f>
        <v>32316.32</v>
      </c>
      <c r="H209" s="233">
        <f t="shared" si="3"/>
        <v>153.8872380952381</v>
      </c>
    </row>
    <row r="210" spans="2:8" s="42" customFormat="1" ht="21" customHeight="1" thickBot="1" x14ac:dyDescent="0.3">
      <c r="B210" s="343" t="s">
        <v>229</v>
      </c>
      <c r="C210" s="344"/>
      <c r="D210" s="345"/>
      <c r="E210" s="95" t="s">
        <v>185</v>
      </c>
      <c r="F210" s="114">
        <v>21000</v>
      </c>
      <c r="G210" s="128">
        <v>32316.32</v>
      </c>
      <c r="H210" s="233">
        <f t="shared" si="3"/>
        <v>153.8872380952381</v>
      </c>
    </row>
    <row r="211" spans="2:8" s="42" customFormat="1" ht="25.5" customHeight="1" thickBot="1" x14ac:dyDescent="0.3">
      <c r="B211" s="100">
        <v>37</v>
      </c>
      <c r="C211" s="101"/>
      <c r="D211" s="94"/>
      <c r="E211" s="97" t="s">
        <v>99</v>
      </c>
      <c r="F211" s="115">
        <v>21000</v>
      </c>
      <c r="G211" s="120">
        <f>SUM(G212+G213)</f>
        <v>32316.32</v>
      </c>
      <c r="H211" s="233">
        <f t="shared" si="3"/>
        <v>153.8872380952381</v>
      </c>
    </row>
    <row r="212" spans="2:8" s="42" customFormat="1" ht="23.25" customHeight="1" thickBot="1" x14ac:dyDescent="0.3">
      <c r="B212" s="368">
        <v>3722</v>
      </c>
      <c r="C212" s="298"/>
      <c r="D212" s="299"/>
      <c r="E212" s="97" t="s">
        <v>251</v>
      </c>
      <c r="F212" s="117">
        <v>4000</v>
      </c>
      <c r="G212" s="121">
        <v>32316.32</v>
      </c>
      <c r="H212" s="233">
        <f t="shared" si="3"/>
        <v>807.9079999999999</v>
      </c>
    </row>
    <row r="213" spans="2:8" s="42" customFormat="1" ht="24.75" customHeight="1" thickBot="1" x14ac:dyDescent="0.3">
      <c r="B213" s="368">
        <v>3722</v>
      </c>
      <c r="C213" s="298"/>
      <c r="D213" s="299"/>
      <c r="E213" s="97" t="s">
        <v>251</v>
      </c>
      <c r="F213" s="117">
        <v>17000</v>
      </c>
      <c r="G213" s="136">
        <v>0</v>
      </c>
      <c r="H213" s="233">
        <f t="shared" si="3"/>
        <v>0</v>
      </c>
    </row>
    <row r="214" spans="2:8" x14ac:dyDescent="0.25">
      <c r="B214" s="137"/>
      <c r="C214" s="137"/>
      <c r="D214" s="137"/>
      <c r="E214" s="137"/>
      <c r="F214" s="137"/>
      <c r="G214" s="137"/>
      <c r="H214" s="195"/>
    </row>
    <row r="215" spans="2:8" x14ac:dyDescent="0.25">
      <c r="B215" s="137"/>
      <c r="C215" s="137"/>
      <c r="D215" s="137"/>
      <c r="E215" s="137"/>
      <c r="F215" s="137"/>
      <c r="G215" s="137"/>
      <c r="H215" s="195"/>
    </row>
    <row r="216" spans="2:8" x14ac:dyDescent="0.25">
      <c r="B216" s="200" t="s">
        <v>306</v>
      </c>
      <c r="C216" s="200"/>
      <c r="D216" s="200"/>
      <c r="E216" s="201" t="s">
        <v>235</v>
      </c>
      <c r="F216" s="200"/>
      <c r="G216" s="200" t="s">
        <v>233</v>
      </c>
      <c r="H216" s="195"/>
    </row>
    <row r="217" spans="2:8" x14ac:dyDescent="0.25">
      <c r="B217" s="200"/>
      <c r="C217" s="200"/>
      <c r="D217" s="200"/>
      <c r="E217" s="200"/>
      <c r="F217" s="200"/>
      <c r="G217" s="200"/>
      <c r="H217" s="195"/>
    </row>
    <row r="218" spans="2:8" x14ac:dyDescent="0.25">
      <c r="B218" s="200"/>
      <c r="C218" s="200"/>
      <c r="D218" s="200"/>
      <c r="E218" s="202" t="s">
        <v>236</v>
      </c>
      <c r="F218" s="200"/>
      <c r="G218" s="200" t="s">
        <v>234</v>
      </c>
      <c r="H218" s="195"/>
    </row>
    <row r="219" spans="2:8" x14ac:dyDescent="0.25">
      <c r="B219" s="91"/>
      <c r="C219" s="91"/>
      <c r="D219" s="91"/>
      <c r="E219" s="91"/>
      <c r="F219" s="91"/>
      <c r="G219" s="91"/>
      <c r="H219" s="196"/>
    </row>
    <row r="220" spans="2:8" x14ac:dyDescent="0.25">
      <c r="F220" s="28"/>
      <c r="G220" s="28"/>
    </row>
    <row r="221" spans="2:8" x14ac:dyDescent="0.25">
      <c r="F221" s="28"/>
      <c r="G221" s="28"/>
    </row>
    <row r="222" spans="2:8" x14ac:dyDescent="0.25">
      <c r="F222" s="28"/>
      <c r="G222" s="28"/>
    </row>
    <row r="223" spans="2:8" x14ac:dyDescent="0.25">
      <c r="F223" s="28"/>
      <c r="G223" s="28"/>
    </row>
    <row r="224" spans="2:8" x14ac:dyDescent="0.25">
      <c r="F224" s="28"/>
      <c r="G224" s="28"/>
    </row>
    <row r="225" spans="6:7" x14ac:dyDescent="0.25">
      <c r="F225" s="28"/>
      <c r="G225" s="28"/>
    </row>
    <row r="226" spans="6:7" x14ac:dyDescent="0.25">
      <c r="F226" s="28"/>
      <c r="G226" s="28"/>
    </row>
    <row r="227" spans="6:7" x14ac:dyDescent="0.25">
      <c r="F227" s="28"/>
      <c r="G227" s="28"/>
    </row>
    <row r="228" spans="6:7" x14ac:dyDescent="0.25">
      <c r="F228" s="28"/>
      <c r="G228" s="28"/>
    </row>
    <row r="229" spans="6:7" x14ac:dyDescent="0.25">
      <c r="F229" s="28"/>
      <c r="G229" s="28"/>
    </row>
    <row r="230" spans="6:7" x14ac:dyDescent="0.25">
      <c r="F230" s="28"/>
      <c r="G230" s="28"/>
    </row>
    <row r="231" spans="6:7" x14ac:dyDescent="0.25">
      <c r="F231" s="28"/>
      <c r="G231" s="28"/>
    </row>
    <row r="232" spans="6:7" x14ac:dyDescent="0.25">
      <c r="F232" s="28"/>
      <c r="G232" s="28"/>
    </row>
    <row r="233" spans="6:7" x14ac:dyDescent="0.25">
      <c r="F233" s="28"/>
      <c r="G233" s="28"/>
    </row>
    <row r="234" spans="6:7" x14ac:dyDescent="0.25">
      <c r="F234" s="28"/>
      <c r="G234" s="28"/>
    </row>
    <row r="235" spans="6:7" x14ac:dyDescent="0.25">
      <c r="F235" s="28"/>
      <c r="G235" s="28"/>
    </row>
    <row r="236" spans="6:7" x14ac:dyDescent="0.25">
      <c r="F236" s="28"/>
      <c r="G236" s="28"/>
    </row>
    <row r="237" spans="6:7" x14ac:dyDescent="0.25">
      <c r="F237" s="28"/>
      <c r="G237" s="28"/>
    </row>
  </sheetData>
  <mergeCells count="199">
    <mergeCell ref="I8:K8"/>
    <mergeCell ref="B56:D56"/>
    <mergeCell ref="B57:D57"/>
    <mergeCell ref="B58:D58"/>
    <mergeCell ref="B59:D59"/>
    <mergeCell ref="B50:D50"/>
    <mergeCell ref="B51:D51"/>
    <mergeCell ref="B52:D52"/>
    <mergeCell ref="B74:D74"/>
    <mergeCell ref="B37:D37"/>
    <mergeCell ref="B42:D42"/>
    <mergeCell ref="B44:D44"/>
    <mergeCell ref="B38:D38"/>
    <mergeCell ref="B61:D61"/>
    <mergeCell ref="B62:D62"/>
    <mergeCell ref="B72:D72"/>
    <mergeCell ref="B73:D73"/>
    <mergeCell ref="B66:D66"/>
    <mergeCell ref="B67:D67"/>
    <mergeCell ref="B69:D69"/>
    <mergeCell ref="B68:D68"/>
    <mergeCell ref="B33:D33"/>
    <mergeCell ref="B35:D35"/>
    <mergeCell ref="B22:D22"/>
    <mergeCell ref="B75:D75"/>
    <mergeCell ref="B71:D71"/>
    <mergeCell ref="B135:D135"/>
    <mergeCell ref="B136:D136"/>
    <mergeCell ref="B176:D176"/>
    <mergeCell ref="B177:D177"/>
    <mergeCell ref="B178:D178"/>
    <mergeCell ref="B179:D179"/>
    <mergeCell ref="B154:D154"/>
    <mergeCell ref="B139:D139"/>
    <mergeCell ref="B140:D140"/>
    <mergeCell ref="B141:D141"/>
    <mergeCell ref="B142:D142"/>
    <mergeCell ref="B144:D144"/>
    <mergeCell ref="B126:D126"/>
    <mergeCell ref="B127:D127"/>
    <mergeCell ref="B128:D128"/>
    <mergeCell ref="B129:D129"/>
    <mergeCell ref="B130:D130"/>
    <mergeCell ref="B131:D131"/>
    <mergeCell ref="B132:D132"/>
    <mergeCell ref="B133:D133"/>
    <mergeCell ref="B134:D134"/>
    <mergeCell ref="B157:D157"/>
    <mergeCell ref="B98:D98"/>
    <mergeCell ref="C99:D99"/>
    <mergeCell ref="B106:D106"/>
    <mergeCell ref="B107:D107"/>
    <mergeCell ref="B101:D101"/>
    <mergeCell ref="B100:D100"/>
    <mergeCell ref="B108:D108"/>
    <mergeCell ref="B173:D173"/>
    <mergeCell ref="B180:D180"/>
    <mergeCell ref="B111:D111"/>
    <mergeCell ref="B112:D112"/>
    <mergeCell ref="B137:D137"/>
    <mergeCell ref="B143:D143"/>
    <mergeCell ref="B119:D119"/>
    <mergeCell ref="B120:D120"/>
    <mergeCell ref="B121:D121"/>
    <mergeCell ref="B122:D122"/>
    <mergeCell ref="B184:D184"/>
    <mergeCell ref="B185:D185"/>
    <mergeCell ref="B186:D186"/>
    <mergeCell ref="B187:D187"/>
    <mergeCell ref="B175:D175"/>
    <mergeCell ref="B209:D209"/>
    <mergeCell ref="B164:D164"/>
    <mergeCell ref="B212:D212"/>
    <mergeCell ref="B146:D146"/>
    <mergeCell ref="B188:D188"/>
    <mergeCell ref="B205:D205"/>
    <mergeCell ref="B197:D197"/>
    <mergeCell ref="B202:D202"/>
    <mergeCell ref="B190:D190"/>
    <mergeCell ref="B79:D79"/>
    <mergeCell ref="B103:D103"/>
    <mergeCell ref="B104:D104"/>
    <mergeCell ref="B105:D105"/>
    <mergeCell ref="B123:D123"/>
    <mergeCell ref="B124:D124"/>
    <mergeCell ref="B125:D125"/>
    <mergeCell ref="B213:D213"/>
    <mergeCell ref="B147:D147"/>
    <mergeCell ref="B153:D153"/>
    <mergeCell ref="B160:D160"/>
    <mergeCell ref="B161:D161"/>
    <mergeCell ref="B162:D162"/>
    <mergeCell ref="B163:D163"/>
    <mergeCell ref="B166:D166"/>
    <mergeCell ref="B167:D167"/>
    <mergeCell ref="B168:D168"/>
    <mergeCell ref="B169:D169"/>
    <mergeCell ref="B170:D170"/>
    <mergeCell ref="B171:D171"/>
    <mergeCell ref="B172:D172"/>
    <mergeCell ref="B174:D174"/>
    <mergeCell ref="B182:D182"/>
    <mergeCell ref="B183:D183"/>
    <mergeCell ref="B210:D210"/>
    <mergeCell ref="B91:D91"/>
    <mergeCell ref="B93:D93"/>
    <mergeCell ref="B159:D159"/>
    <mergeCell ref="B165:D165"/>
    <mergeCell ref="B181:D181"/>
    <mergeCell ref="B189:D189"/>
    <mergeCell ref="B193:D193"/>
    <mergeCell ref="B63:D63"/>
    <mergeCell ref="B65:D65"/>
    <mergeCell ref="B89:D89"/>
    <mergeCell ref="B64:D64"/>
    <mergeCell ref="B87:D87"/>
    <mergeCell ref="B95:D95"/>
    <mergeCell ref="B102:D102"/>
    <mergeCell ref="B138:D138"/>
    <mergeCell ref="B145:D145"/>
    <mergeCell ref="B158:D158"/>
    <mergeCell ref="B88:D88"/>
    <mergeCell ref="B92:D92"/>
    <mergeCell ref="B96:D96"/>
    <mergeCell ref="B206:D206"/>
    <mergeCell ref="B208:D208"/>
    <mergeCell ref="B207:D207"/>
    <mergeCell ref="B2:H2"/>
    <mergeCell ref="B4:H4"/>
    <mergeCell ref="B6:E6"/>
    <mergeCell ref="B7:E7"/>
    <mergeCell ref="B8:D8"/>
    <mergeCell ref="B60:D60"/>
    <mergeCell ref="B39:D39"/>
    <mergeCell ref="B45:D45"/>
    <mergeCell ref="B47:D47"/>
    <mergeCell ref="B48:D48"/>
    <mergeCell ref="B49:D49"/>
    <mergeCell ref="B43:D43"/>
    <mergeCell ref="B46:D46"/>
    <mergeCell ref="B40:D40"/>
    <mergeCell ref="B41:D41"/>
    <mergeCell ref="B23:D23"/>
    <mergeCell ref="B24:D24"/>
    <mergeCell ref="B25:D25"/>
    <mergeCell ref="B26:D26"/>
    <mergeCell ref="B27:D27"/>
    <mergeCell ref="B28:D28"/>
    <mergeCell ref="B29:D29"/>
    <mergeCell ref="B14:D14"/>
    <mergeCell ref="B36:D36"/>
    <mergeCell ref="B204:D204"/>
    <mergeCell ref="B203:D203"/>
    <mergeCell ref="B196:D196"/>
    <mergeCell ref="B76:D76"/>
    <mergeCell ref="B97:D97"/>
    <mergeCell ref="B94:D94"/>
    <mergeCell ref="B90:D90"/>
    <mergeCell ref="B80:D80"/>
    <mergeCell ref="B82:D82"/>
    <mergeCell ref="B83:D83"/>
    <mergeCell ref="B84:D84"/>
    <mergeCell ref="B85:D85"/>
    <mergeCell ref="B86:D86"/>
    <mergeCell ref="B114:D114"/>
    <mergeCell ref="B109:D109"/>
    <mergeCell ref="B115:D115"/>
    <mergeCell ref="B116:D116"/>
    <mergeCell ref="B117:D117"/>
    <mergeCell ref="B118:D118"/>
    <mergeCell ref="B194:D194"/>
    <mergeCell ref="B192:D192"/>
    <mergeCell ref="B191:D191"/>
    <mergeCell ref="B155:D155"/>
    <mergeCell ref="B156:D156"/>
    <mergeCell ref="B53:D53"/>
    <mergeCell ref="B54:D54"/>
    <mergeCell ref="B10:D10"/>
    <mergeCell ref="B11:D11"/>
    <mergeCell ref="B12:D12"/>
    <mergeCell ref="B199:D199"/>
    <mergeCell ref="B200:D200"/>
    <mergeCell ref="B201:D201"/>
    <mergeCell ref="B195:D195"/>
    <mergeCell ref="B198:D198"/>
    <mergeCell ref="B15:D15"/>
    <mergeCell ref="B16:D16"/>
    <mergeCell ref="B18:D18"/>
    <mergeCell ref="B19:D19"/>
    <mergeCell ref="B20:D20"/>
    <mergeCell ref="B21:D21"/>
    <mergeCell ref="B30:D30"/>
    <mergeCell ref="B31:D31"/>
    <mergeCell ref="B32:D32"/>
    <mergeCell ref="B148:D148"/>
    <mergeCell ref="B151:D151"/>
    <mergeCell ref="B152:D152"/>
    <mergeCell ref="B77:D77"/>
    <mergeCell ref="B78:D78"/>
  </mergeCells>
  <pageMargins left="0.17" right="0.25" top="0.22" bottom="0.17" header="0.2" footer="0.17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 prih i rash prema ek.klas</vt:lpstr>
      <vt:lpstr>Prih i rash prema izvoru fin</vt:lpstr>
      <vt:lpstr>Rashodi prema funkc. klasif. </vt:lpstr>
      <vt:lpstr>Račun financiranja</vt:lpstr>
      <vt:lpstr>Račun fin prema izvorima f</vt:lpstr>
      <vt:lpstr>Programska klasifikacija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Slavica</cp:lastModifiedBy>
  <cp:lastPrinted>2026-03-17T13:08:27Z</cp:lastPrinted>
  <dcterms:created xsi:type="dcterms:W3CDTF">2022-08-12T12:51:27Z</dcterms:created>
  <dcterms:modified xsi:type="dcterms:W3CDTF">2026-03-17T13:36:49Z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